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comments6.xml" ContentType="application/vnd.openxmlformats-officedocument.spreadsheetml.comment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comments7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tables/table8.xml" ContentType="application/vnd.openxmlformats-officedocument.spreadsheetml.table+xml"/>
  <Override PartName="/xl/comments8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tables/table9.xml" ContentType="application/vnd.openxmlformats-officedocument.spreadsheetml.table+xml"/>
  <Override PartName="/xl/comments9.xml" ContentType="application/vnd.openxmlformats-officedocument.spreadsheetml.comments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tables/table10.xml" ContentType="application/vnd.openxmlformats-officedocument.spreadsheetml.table+xml"/>
  <Override PartName="/xl/comments10.xml" ContentType="application/vnd.openxmlformats-officedocument.spreadsheetml.comments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tables/table11.xml" ContentType="application/vnd.openxmlformats-officedocument.spreadsheetml.table+xml"/>
  <Override PartName="/xl/comments11.xml" ContentType="application/vnd.openxmlformats-officedocument.spreadsheetml.comments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tables/table12.xml" ContentType="application/vnd.openxmlformats-officedocument.spreadsheetml.table+xml"/>
  <Override PartName="/xl/comments12.xml" ContentType="application/vnd.openxmlformats-officedocument.spreadsheetml.comments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i-b\Desktop\RECEITAS\"/>
    </mc:Choice>
  </mc:AlternateContent>
  <xr:revisionPtr revIDLastSave="0" documentId="13_ncr:1_{D06A0964-2F44-4868-AAE6-6C3038A53BEA}" xr6:coauthVersionLast="47" xr6:coauthVersionMax="47" xr10:uidLastSave="{00000000-0000-0000-0000-000000000000}"/>
  <bookViews>
    <workbookView xWindow="-120" yWindow="-120" windowWidth="20730" windowHeight="11040" tabRatio="858" xr2:uid="{00000000-000D-0000-FFFF-FFFF00000000}"/>
  </bookViews>
  <sheets>
    <sheet name="Resumo Anual" sheetId="3" r:id="rId1"/>
    <sheet name="JAN" sheetId="1" r:id="rId2"/>
    <sheet name="FEV" sheetId="33" r:id="rId3"/>
    <sheet name="MAR" sheetId="34" r:id="rId4"/>
    <sheet name="ABR" sheetId="35" r:id="rId5"/>
    <sheet name="MAI" sheetId="36" r:id="rId6"/>
    <sheet name="JUN" sheetId="37" r:id="rId7"/>
    <sheet name="JUL" sheetId="38" r:id="rId8"/>
    <sheet name="AGO" sheetId="39" r:id="rId9"/>
    <sheet name="SET" sheetId="40" r:id="rId10"/>
    <sheet name="OUT" sheetId="41" r:id="rId11"/>
    <sheet name="NOV" sheetId="42" r:id="rId12"/>
    <sheet name="DEZ" sheetId="43" r:id="rId13"/>
    <sheet name="info" sheetId="47" r:id="rId14"/>
  </sheets>
  <definedNames>
    <definedName name="E5I">'Resumo Anual'!$H$39</definedName>
    <definedName name="Tabela9">info!$C$9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43" l="1"/>
  <c r="E1" i="42"/>
  <c r="E1" i="41"/>
  <c r="G11" i="43"/>
  <c r="F11" i="43"/>
  <c r="E11" i="43"/>
  <c r="G10" i="43"/>
  <c r="F10" i="43"/>
  <c r="E10" i="43"/>
  <c r="G9" i="43"/>
  <c r="F9" i="43"/>
  <c r="E9" i="43"/>
  <c r="G8" i="43"/>
  <c r="D3" i="43" s="1"/>
  <c r="F8" i="43"/>
  <c r="E8" i="43"/>
  <c r="F1" i="43"/>
  <c r="G11" i="42"/>
  <c r="F11" i="42"/>
  <c r="E11" i="42"/>
  <c r="G10" i="42"/>
  <c r="F10" i="42"/>
  <c r="E10" i="42"/>
  <c r="G9" i="42"/>
  <c r="D3" i="42" s="1"/>
  <c r="F9" i="42"/>
  <c r="D2" i="42" s="1"/>
  <c r="E9" i="42"/>
  <c r="G8" i="42"/>
  <c r="F8" i="42"/>
  <c r="E8" i="42"/>
  <c r="F1" i="42"/>
  <c r="G11" i="41"/>
  <c r="F11" i="41"/>
  <c r="D2" i="41" s="1"/>
  <c r="E11" i="41"/>
  <c r="G10" i="41"/>
  <c r="F10" i="41"/>
  <c r="E10" i="41"/>
  <c r="G9" i="41"/>
  <c r="F9" i="41"/>
  <c r="E9" i="41"/>
  <c r="G8" i="41"/>
  <c r="D3" i="41" s="1"/>
  <c r="F8" i="41"/>
  <c r="E8" i="41"/>
  <c r="F1" i="41"/>
  <c r="D2" i="43" l="1"/>
  <c r="C16" i="3" s="1"/>
  <c r="D4" i="42"/>
  <c r="C15" i="3"/>
  <c r="C14" i="3"/>
  <c r="D4" i="41"/>
  <c r="D20" i="3"/>
  <c r="D19" i="3"/>
  <c r="D18" i="3"/>
  <c r="E1" i="40"/>
  <c r="E1" i="39"/>
  <c r="E1" i="38"/>
  <c r="E1" i="37"/>
  <c r="E1" i="36"/>
  <c r="E1" i="35"/>
  <c r="E1" i="34"/>
  <c r="E1" i="33"/>
  <c r="E1" i="1"/>
  <c r="D15" i="3"/>
  <c r="G11" i="40"/>
  <c r="F11" i="40"/>
  <c r="E11" i="40"/>
  <c r="G10" i="40"/>
  <c r="F10" i="40"/>
  <c r="E10" i="40"/>
  <c r="G9" i="40"/>
  <c r="F9" i="40"/>
  <c r="E9" i="40"/>
  <c r="G8" i="40"/>
  <c r="F8" i="40"/>
  <c r="E8" i="40"/>
  <c r="F1" i="40"/>
  <c r="G11" i="38"/>
  <c r="F11" i="38"/>
  <c r="E11" i="38"/>
  <c r="G10" i="38"/>
  <c r="F10" i="38"/>
  <c r="E10" i="38"/>
  <c r="G9" i="38"/>
  <c r="F9" i="38"/>
  <c r="E9" i="38"/>
  <c r="G8" i="38"/>
  <c r="F8" i="38"/>
  <c r="E8" i="38"/>
  <c r="F1" i="38"/>
  <c r="G11" i="39"/>
  <c r="F11" i="39"/>
  <c r="E11" i="39"/>
  <c r="G10" i="39"/>
  <c r="F10" i="39"/>
  <c r="E10" i="39"/>
  <c r="G9" i="39"/>
  <c r="F9" i="39"/>
  <c r="E9" i="39"/>
  <c r="G8" i="39"/>
  <c r="F8" i="39"/>
  <c r="E8" i="39"/>
  <c r="F1" i="39"/>
  <c r="G11" i="37"/>
  <c r="F11" i="37"/>
  <c r="E11" i="37"/>
  <c r="G10" i="37"/>
  <c r="F10" i="37"/>
  <c r="E10" i="37"/>
  <c r="G9" i="37"/>
  <c r="F9" i="37"/>
  <c r="E9" i="37"/>
  <c r="G8" i="37"/>
  <c r="F8" i="37"/>
  <c r="E8" i="37"/>
  <c r="F1" i="37"/>
  <c r="G11" i="36"/>
  <c r="F11" i="36"/>
  <c r="E11" i="36"/>
  <c r="G10" i="36"/>
  <c r="F10" i="36"/>
  <c r="E10" i="36"/>
  <c r="G9" i="36"/>
  <c r="F9" i="36"/>
  <c r="E9" i="36"/>
  <c r="G8" i="36"/>
  <c r="F8" i="36"/>
  <c r="E8" i="36"/>
  <c r="F1" i="36"/>
  <c r="G11" i="35"/>
  <c r="F11" i="35"/>
  <c r="E11" i="35"/>
  <c r="G10" i="35"/>
  <c r="F10" i="35"/>
  <c r="E10" i="35"/>
  <c r="G9" i="35"/>
  <c r="F9" i="35"/>
  <c r="E9" i="35"/>
  <c r="G8" i="35"/>
  <c r="F8" i="35"/>
  <c r="E8" i="35"/>
  <c r="F1" i="35"/>
  <c r="G11" i="34"/>
  <c r="F11" i="34"/>
  <c r="E11" i="34"/>
  <c r="G10" i="34"/>
  <c r="F10" i="34"/>
  <c r="E10" i="34"/>
  <c r="G9" i="34"/>
  <c r="F9" i="34"/>
  <c r="E9" i="34"/>
  <c r="G8" i="34"/>
  <c r="F8" i="34"/>
  <c r="E8" i="34"/>
  <c r="F1" i="34"/>
  <c r="G11" i="33"/>
  <c r="F11" i="33"/>
  <c r="E11" i="33"/>
  <c r="G10" i="33"/>
  <c r="F10" i="33"/>
  <c r="E10" i="33"/>
  <c r="G9" i="33"/>
  <c r="F9" i="33"/>
  <c r="E9" i="33"/>
  <c r="G8" i="33"/>
  <c r="F8" i="33"/>
  <c r="E8" i="33"/>
  <c r="F1" i="33"/>
  <c r="D4" i="43" l="1"/>
  <c r="D2" i="35"/>
  <c r="C8" i="3" s="1"/>
  <c r="D3" i="35"/>
  <c r="D8" i="3" s="1"/>
  <c r="D3" i="38"/>
  <c r="D11" i="3" s="1"/>
  <c r="D2" i="38"/>
  <c r="D2" i="40"/>
  <c r="C13" i="3" s="1"/>
  <c r="D3" i="34"/>
  <c r="D7" i="3" s="1"/>
  <c r="D2" i="39"/>
  <c r="C12" i="3" s="1"/>
  <c r="D3" i="39"/>
  <c r="D12" i="3" s="1"/>
  <c r="D14" i="3"/>
  <c r="E14" i="3" s="1"/>
  <c r="G14" i="3" s="1"/>
  <c r="D3" i="36"/>
  <c r="D9" i="3" s="1"/>
  <c r="D3" i="40"/>
  <c r="D13" i="3" s="1"/>
  <c r="D2" i="33"/>
  <c r="C6" i="3" s="1"/>
  <c r="D3" i="37"/>
  <c r="D10" i="3" s="1"/>
  <c r="D2" i="37"/>
  <c r="D4" i="38"/>
  <c r="D2" i="36"/>
  <c r="C9" i="3" s="1"/>
  <c r="D16" i="3"/>
  <c r="E15" i="3"/>
  <c r="G15" i="3" s="1"/>
  <c r="D4" i="40"/>
  <c r="D4" i="35"/>
  <c r="D2" i="34"/>
  <c r="C7" i="3" s="1"/>
  <c r="D3" i="33"/>
  <c r="D6" i="3" s="1"/>
  <c r="C10" i="3" l="1"/>
  <c r="E10" i="3" s="1"/>
  <c r="G10" i="3" s="1"/>
  <c r="C11" i="3"/>
  <c r="E11" i="3" s="1"/>
  <c r="G11" i="3" s="1"/>
  <c r="E8" i="3"/>
  <c r="G8" i="3" s="1"/>
  <c r="E12" i="3"/>
  <c r="G12" i="3" s="1"/>
  <c r="E13" i="3"/>
  <c r="G13" i="3" s="1"/>
  <c r="D4" i="39"/>
  <c r="D4" i="37"/>
  <c r="E9" i="3"/>
  <c r="G9" i="3" s="1"/>
  <c r="D4" i="34"/>
  <c r="E7" i="3"/>
  <c r="G7" i="3" s="1"/>
  <c r="E6" i="3"/>
  <c r="E16" i="3"/>
  <c r="G16" i="3" s="1"/>
  <c r="D4" i="36"/>
  <c r="D4" i="33"/>
  <c r="G6" i="3" l="1"/>
  <c r="F1" i="1"/>
  <c r="E8" i="1"/>
  <c r="E9" i="1"/>
  <c r="E10" i="1"/>
  <c r="E11" i="1"/>
  <c r="G8" i="1"/>
  <c r="G9" i="1"/>
  <c r="G10" i="1"/>
  <c r="G11" i="1"/>
  <c r="F8" i="1"/>
  <c r="F9" i="1"/>
  <c r="F10" i="1"/>
  <c r="F11" i="1"/>
  <c r="D2" i="1" l="1"/>
  <c r="C5" i="3" s="1"/>
  <c r="E18" i="3" s="1"/>
  <c r="D3" i="1"/>
  <c r="D5" i="3" s="1"/>
  <c r="E19" i="3" s="1"/>
  <c r="G19" i="3" l="1"/>
  <c r="E5" i="3"/>
  <c r="E20" i="3" s="1"/>
  <c r="D4" i="1"/>
  <c r="G18" i="3" l="1"/>
  <c r="G5" i="3" l="1"/>
  <c r="G2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15A37497-128C-428B-8989-02ECF9E2EA46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9B13CE9F-1083-4A2E-BE76-98FF1D50DAE5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8E3873B1-41DE-4E26-9CC5-10342D2D7AA4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A7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Digite RECEITA para recebimentos e DESPESA quando for efetuar pagamentos.
Nota: letras minúsculas
</t>
        </r>
      </text>
    </comment>
  </commentList>
</comments>
</file>

<file path=xl/sharedStrings.xml><?xml version="1.0" encoding="utf-8"?>
<sst xmlns="http://schemas.openxmlformats.org/spreadsheetml/2006/main" count="200" uniqueCount="48">
  <si>
    <t>Despesa</t>
  </si>
  <si>
    <t>Total de Receitas</t>
  </si>
  <si>
    <t>Total de Despesas</t>
  </si>
  <si>
    <t>Despesas</t>
  </si>
  <si>
    <t>Tipo</t>
  </si>
  <si>
    <t>Receita</t>
  </si>
  <si>
    <t>Salário</t>
  </si>
  <si>
    <t>Supermercado</t>
  </si>
  <si>
    <t>Receitas e  Despesas</t>
  </si>
  <si>
    <t>Data = dd</t>
  </si>
  <si>
    <r>
      <t xml:space="preserve">Nome </t>
    </r>
    <r>
      <rPr>
        <sz val="8"/>
        <color theme="2" tint="-0.89999084444715716"/>
        <rFont val="Arial"/>
        <family val="2"/>
      </rPr>
      <t>(Opcional)</t>
    </r>
  </si>
  <si>
    <t>Empresa X</t>
  </si>
  <si>
    <r>
      <t xml:space="preserve">Descrição </t>
    </r>
    <r>
      <rPr>
        <sz val="8"/>
        <color theme="2" tint="-0.89999084444715716"/>
        <rFont val="Arial"/>
        <family val="2"/>
      </rPr>
      <t>(da Receita, ou da Despesa)</t>
    </r>
  </si>
  <si>
    <t>Valor</t>
  </si>
  <si>
    <t>cartão de credito, Paulo</t>
  </si>
  <si>
    <t>Saldo do Mês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</si>
  <si>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</si>
  <si>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</si>
  <si>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</si>
  <si>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</si>
  <si>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</si>
  <si>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</si>
  <si>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</si>
  <si>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</si>
  <si>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</si>
  <si>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</si>
  <si>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</si>
  <si>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</si>
  <si>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Mês</t>
  </si>
  <si>
    <t>Receitas</t>
  </si>
  <si>
    <t>Saldos</t>
  </si>
  <si>
    <t>Escala</t>
  </si>
  <si>
    <t>Total de Despesa</t>
  </si>
  <si>
    <t>Saldo Referente a</t>
  </si>
  <si>
    <t>Total de Receita</t>
  </si>
  <si>
    <t>www.guiadecompra.com</t>
  </si>
  <si>
    <t>Planilha de Orçamento Familiar</t>
  </si>
  <si>
    <t>receita</t>
  </si>
  <si>
    <t>aluguel</t>
  </si>
  <si>
    <t>Planilha desenvolvida por tudoexcel.com.br</t>
  </si>
  <si>
    <t>Não exclua esta planilha</t>
  </si>
  <si>
    <t>Manual da planilha</t>
  </si>
  <si>
    <t>tudoexcel.com.br</t>
  </si>
  <si>
    <t>Manual online</t>
  </si>
  <si>
    <t>PLANILHA DE TESTES PARA ORÇAMENTO FAMILIAR</t>
  </si>
  <si>
    <t>A versão paga da planilha não tem estes avisos. Aproveite os testes e compre sua planilha. Teste até o mês de setembro</t>
  </si>
  <si>
    <t>Clique para comprar esta planilha</t>
  </si>
  <si>
    <t>Os testes são permitidos até o mês de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</si>
</sst>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164" formatCode="00\ &quot;de Abril&quot;"/>
    <numFmt numFmtId="165" formatCode="00\ &quot;de Janeiro&quot;"/>
    <numFmt numFmtId="166" formatCode="&quot;Ano&quot;\ 0000"/>
    <numFmt numFmtId="167" formatCode="00\ &quot;de Fevereiro&quot;"/>
    <numFmt numFmtId="168" formatCode="00\ &quot;de Março&quot;"/>
    <numFmt numFmtId="169" formatCode="00\ &quot;de Maio&quot;"/>
    <numFmt numFmtId="170" formatCode="00\ &quot;de Junho&quot;"/>
    <numFmt numFmtId="171" formatCode="00\ &quot;de Julho&quot;"/>
    <numFmt numFmtId="172" formatCode="00\ &quot;de Agosto&quot;"/>
    <numFmt numFmtId="173" formatCode="00\ &quot;de Setembro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2" tint="-0.89999084444715716"/>
      <name val="Arial"/>
      <family val="2"/>
    </font>
    <font>
      <b/>
      <sz val="10"/>
      <color theme="2" tint="-0.89999084444715716"/>
      <name val="Arial"/>
      <family val="2"/>
    </font>
    <font>
      <sz val="8"/>
      <color theme="1"/>
      <name val="Arial"/>
      <family val="2"/>
    </font>
    <font>
      <u/>
      <sz val="11"/>
      <color theme="10"/>
      <name val="Calibri"/>
      <family val="2"/>
    </font>
    <font>
      <b/>
      <sz val="11"/>
      <color rgb="FFFFFF00"/>
      <name val="Calibri"/>
      <family val="2"/>
    </font>
    <font>
      <sz val="11"/>
      <color theme="0"/>
      <name val="Calibri"/>
      <family val="2"/>
      <scheme val="minor"/>
    </font>
    <font>
      <sz val="8"/>
      <color theme="2" tint="-0.89999084444715716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rgb="FF002060"/>
      <name val="Arial"/>
      <family val="2"/>
    </font>
    <font>
      <sz val="10"/>
      <color theme="1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u/>
      <sz val="10"/>
      <color theme="10"/>
      <name val="Calibri"/>
      <family val="2"/>
    </font>
    <font>
      <sz val="11"/>
      <name val="Calibri"/>
      <family val="2"/>
    </font>
    <font>
      <sz val="10"/>
      <color theme="10"/>
      <name val="Calibri"/>
      <family val="2"/>
    </font>
    <font>
      <b/>
      <i/>
      <sz val="16"/>
      <color theme="7" tint="-0.249977111117893"/>
      <name val="Calibri"/>
      <family val="2"/>
    </font>
    <font>
      <sz val="11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</font>
    <font>
      <sz val="16"/>
      <color theme="1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i/>
      <sz val="11"/>
      <color rgb="FFFFFF00"/>
      <name val="Calibri"/>
      <family val="2"/>
    </font>
    <font>
      <b/>
      <sz val="11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8" tint="-0.2499465926084170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8" tint="-0.24994659260841701"/>
      </left>
      <right style="medium">
        <color theme="0"/>
      </right>
      <top style="medium">
        <color theme="8" tint="-0.24994659260841701"/>
      </top>
      <bottom/>
      <diagonal/>
    </border>
    <border>
      <left style="medium">
        <color theme="0"/>
      </left>
      <right style="medium">
        <color theme="0"/>
      </right>
      <top style="medium">
        <color theme="8" tint="-0.24994659260841701"/>
      </top>
      <bottom/>
      <diagonal/>
    </border>
    <border>
      <left style="medium">
        <color theme="0"/>
      </left>
      <right style="medium">
        <color theme="8" tint="-0.24994659260841701"/>
      </right>
      <top style="medium">
        <color theme="8" tint="-0.2499465926084170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0" fillId="5" borderId="3" xfId="0" applyFill="1" applyBorder="1" applyProtection="1">
      <protection locked="0"/>
    </xf>
    <xf numFmtId="0" fontId="0" fillId="0" borderId="0" xfId="0" applyProtection="1">
      <protection locked="0"/>
    </xf>
    <xf numFmtId="0" fontId="0" fillId="5" borderId="4" xfId="0" applyFill="1" applyBorder="1" applyProtection="1">
      <protection locked="0"/>
    </xf>
    <xf numFmtId="0" fontId="21" fillId="9" borderId="8" xfId="2" applyFont="1" applyFill="1" applyBorder="1" applyAlignment="1" applyProtection="1">
      <protection locked="0"/>
    </xf>
    <xf numFmtId="0" fontId="17" fillId="10" borderId="0" xfId="0" applyFont="1" applyFill="1" applyBorder="1" applyAlignment="1" applyProtection="1">
      <alignment horizontal="center"/>
      <protection locked="0"/>
    </xf>
    <xf numFmtId="0" fontId="17" fillId="10" borderId="0" xfId="0" applyFont="1" applyFill="1" applyBorder="1" applyProtection="1">
      <protection locked="0"/>
    </xf>
    <xf numFmtId="166" fontId="17" fillId="1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3" borderId="0" xfId="0" applyFill="1" applyProtection="1">
      <protection locked="0"/>
    </xf>
    <xf numFmtId="0" fontId="26" fillId="0" borderId="1" xfId="2" applyFont="1" applyBorder="1" applyAlignment="1" applyProtection="1">
      <protection locked="0"/>
    </xf>
    <xf numFmtId="0" fontId="15" fillId="9" borderId="13" xfId="0" applyFont="1" applyFill="1" applyBorder="1" applyAlignment="1" applyProtection="1">
      <alignment vertical="center"/>
    </xf>
    <xf numFmtId="0" fontId="15" fillId="9" borderId="13" xfId="0" applyFont="1" applyFill="1" applyBorder="1" applyAlignment="1" applyProtection="1">
      <alignment horizontal="center" vertical="center"/>
    </xf>
    <xf numFmtId="0" fontId="15" fillId="9" borderId="13" xfId="0" applyNumberFormat="1" applyFont="1" applyFill="1" applyBorder="1" applyAlignment="1" applyProtection="1">
      <alignment horizontal="left" vertical="center"/>
    </xf>
    <xf numFmtId="0" fontId="16" fillId="9" borderId="13" xfId="0" applyFont="1" applyFill="1" applyBorder="1" applyProtection="1"/>
    <xf numFmtId="0" fontId="0" fillId="0" borderId="0" xfId="0" applyProtection="1"/>
    <xf numFmtId="0" fontId="0" fillId="3" borderId="13" xfId="0" applyFill="1" applyBorder="1" applyProtection="1"/>
    <xf numFmtId="44" fontId="0" fillId="3" borderId="15" xfId="1" applyFont="1" applyFill="1" applyBorder="1" applyProtection="1"/>
    <xf numFmtId="0" fontId="0" fillId="3" borderId="12" xfId="0" applyFill="1" applyBorder="1" applyProtection="1"/>
    <xf numFmtId="44" fontId="0" fillId="3" borderId="16" xfId="1" applyFont="1" applyFill="1" applyBorder="1" applyProtection="1"/>
    <xf numFmtId="0" fontId="2" fillId="0" borderId="0" xfId="0" applyFont="1" applyProtection="1"/>
    <xf numFmtId="0" fontId="3" fillId="3" borderId="11" xfId="0" applyFont="1" applyFill="1" applyBorder="1" applyProtection="1"/>
    <xf numFmtId="44" fontId="22" fillId="3" borderId="14" xfId="1" applyFont="1" applyFill="1" applyBorder="1" applyProtection="1"/>
    <xf numFmtId="0" fontId="2" fillId="0" borderId="0" xfId="0" applyFont="1" applyBorder="1" applyProtection="1"/>
    <xf numFmtId="0" fontId="0" fillId="0" borderId="0" xfId="0" applyBorder="1" applyProtection="1"/>
    <xf numFmtId="0" fontId="27" fillId="0" borderId="0" xfId="2" applyFont="1" applyAlignment="1" applyProtection="1"/>
    <xf numFmtId="0" fontId="4" fillId="0" borderId="27" xfId="0" applyFont="1" applyBorder="1" applyProtection="1"/>
    <xf numFmtId="165" fontId="4" fillId="0" borderId="27" xfId="0" applyNumberFormat="1" applyFont="1" applyBorder="1" applyAlignment="1" applyProtection="1">
      <alignment horizontal="center" vertical="center"/>
    </xf>
    <xf numFmtId="44" fontId="4" fillId="0" borderId="27" xfId="1" applyFont="1" applyBorder="1" applyProtection="1"/>
    <xf numFmtId="0" fontId="9" fillId="7" borderId="27" xfId="0" applyNumberFormat="1" applyFont="1" applyFill="1" applyBorder="1" applyProtection="1"/>
    <xf numFmtId="44" fontId="4" fillId="3" borderId="27" xfId="1" applyFont="1" applyFill="1" applyBorder="1" applyProtection="1"/>
    <xf numFmtId="44" fontId="4" fillId="2" borderId="27" xfId="1" applyFont="1" applyFill="1" applyBorder="1" applyProtection="1"/>
    <xf numFmtId="0" fontId="14" fillId="0" borderId="27" xfId="0" applyFont="1" applyBorder="1" applyProtection="1"/>
    <xf numFmtId="0" fontId="4" fillId="0" borderId="28" xfId="0" applyFont="1" applyBorder="1" applyProtection="1"/>
    <xf numFmtId="165" fontId="4" fillId="0" borderId="28" xfId="0" applyNumberFormat="1" applyFont="1" applyBorder="1" applyAlignment="1" applyProtection="1">
      <alignment horizontal="center" vertical="center"/>
    </xf>
    <xf numFmtId="44" fontId="4" fillId="0" borderId="28" xfId="1" applyFont="1" applyBorder="1" applyProtection="1"/>
    <xf numFmtId="0" fontId="9" fillId="7" borderId="28" xfId="0" applyNumberFormat="1" applyFont="1" applyFill="1" applyBorder="1" applyProtection="1"/>
    <xf numFmtId="44" fontId="4" fillId="3" borderId="28" xfId="1" applyFont="1" applyFill="1" applyBorder="1" applyProtection="1"/>
    <xf numFmtId="44" fontId="4" fillId="2" borderId="28" xfId="1" applyFont="1" applyFill="1" applyBorder="1" applyProtection="1"/>
    <xf numFmtId="0" fontId="14" fillId="0" borderId="28" xfId="0" applyFont="1" applyBorder="1" applyProtection="1"/>
    <xf numFmtId="173" fontId="4" fillId="0" borderId="27" xfId="0" applyNumberFormat="1" applyFont="1" applyBorder="1" applyAlignment="1" applyProtection="1">
      <alignment horizontal="center" vertical="center"/>
    </xf>
    <xf numFmtId="173" fontId="4" fillId="0" borderId="28" xfId="0" applyNumberFormat="1" applyFont="1" applyBorder="1" applyAlignment="1" applyProtection="1">
      <alignment horizontal="center" vertical="center"/>
    </xf>
    <xf numFmtId="172" fontId="4" fillId="0" borderId="27" xfId="0" applyNumberFormat="1" applyFont="1" applyBorder="1" applyAlignment="1" applyProtection="1">
      <alignment horizontal="center" vertical="center"/>
    </xf>
    <xf numFmtId="172" fontId="4" fillId="0" borderId="28" xfId="0" applyNumberFormat="1" applyFont="1" applyBorder="1" applyAlignment="1" applyProtection="1">
      <alignment horizontal="center" vertical="center"/>
    </xf>
    <xf numFmtId="171" fontId="4" fillId="0" borderId="27" xfId="0" applyNumberFormat="1" applyFont="1" applyBorder="1" applyAlignment="1" applyProtection="1">
      <alignment horizontal="center" vertical="center"/>
    </xf>
    <xf numFmtId="171" fontId="4" fillId="0" borderId="28" xfId="0" applyNumberFormat="1" applyFont="1" applyBorder="1" applyAlignment="1" applyProtection="1">
      <alignment horizontal="center" vertical="center"/>
    </xf>
    <xf numFmtId="170" fontId="4" fillId="0" borderId="27" xfId="0" applyNumberFormat="1" applyFont="1" applyBorder="1" applyAlignment="1" applyProtection="1">
      <alignment horizontal="center" vertical="center"/>
    </xf>
    <xf numFmtId="170" fontId="4" fillId="0" borderId="28" xfId="0" applyNumberFormat="1" applyFont="1" applyBorder="1" applyAlignment="1" applyProtection="1">
      <alignment horizontal="center" vertical="center"/>
    </xf>
    <xf numFmtId="169" fontId="4" fillId="0" borderId="27" xfId="0" applyNumberFormat="1" applyFont="1" applyBorder="1" applyAlignment="1" applyProtection="1">
      <alignment horizontal="center" vertical="center"/>
    </xf>
    <xf numFmtId="169" fontId="4" fillId="0" borderId="28" xfId="0" applyNumberFormat="1" applyFont="1" applyBorder="1" applyAlignment="1" applyProtection="1">
      <alignment horizontal="center" vertical="center"/>
    </xf>
    <xf numFmtId="164" fontId="4" fillId="0" borderId="27" xfId="0" applyNumberFormat="1" applyFont="1" applyBorder="1" applyAlignment="1" applyProtection="1">
      <alignment horizontal="center" vertical="center"/>
    </xf>
    <xf numFmtId="164" fontId="4" fillId="0" borderId="28" xfId="0" applyNumberFormat="1" applyFont="1" applyBorder="1" applyAlignment="1" applyProtection="1">
      <alignment horizontal="center" vertical="center"/>
    </xf>
    <xf numFmtId="168" fontId="4" fillId="0" borderId="27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 applyProtection="1">
      <alignment horizontal="center" vertical="center"/>
    </xf>
    <xf numFmtId="167" fontId="4" fillId="0" borderId="27" xfId="0" applyNumberFormat="1" applyFont="1" applyBorder="1" applyAlignment="1" applyProtection="1">
      <alignment horizontal="center" vertical="center"/>
    </xf>
    <xf numFmtId="167" fontId="4" fillId="0" borderId="28" xfId="0" applyNumberFormat="1" applyFont="1" applyBorder="1" applyAlignment="1" applyProtection="1">
      <alignment horizontal="center" vertical="center"/>
    </xf>
    <xf numFmtId="0" fontId="7" fillId="4" borderId="29" xfId="0" applyFont="1" applyFill="1" applyBorder="1" applyAlignment="1" applyProtection="1">
      <alignment horizontal="left" vertical="center" wrapText="1"/>
    </xf>
    <xf numFmtId="0" fontId="7" fillId="4" borderId="30" xfId="0" applyFont="1" applyFill="1" applyBorder="1" applyAlignment="1" applyProtection="1">
      <alignment horizontal="center" vertical="center" wrapText="1"/>
    </xf>
    <xf numFmtId="0" fontId="8" fillId="4" borderId="30" xfId="0" applyFont="1" applyFill="1" applyBorder="1" applyAlignment="1" applyProtection="1">
      <alignment horizontal="center" vertical="center" wrapText="1"/>
    </xf>
    <xf numFmtId="0" fontId="7" fillId="4" borderId="31" xfId="0" applyFont="1" applyFill="1" applyBorder="1" applyAlignment="1" applyProtection="1">
      <alignment horizontal="center" vertical="center" wrapText="1"/>
    </xf>
    <xf numFmtId="0" fontId="29" fillId="3" borderId="0" xfId="0" applyFont="1" applyFill="1" applyProtection="1">
      <protection locked="0"/>
    </xf>
    <xf numFmtId="0" fontId="30" fillId="3" borderId="0" xfId="2" applyFont="1" applyFill="1" applyAlignment="1" applyProtection="1">
      <protection locked="0"/>
    </xf>
    <xf numFmtId="0" fontId="11" fillId="6" borderId="13" xfId="2" applyFont="1" applyFill="1" applyBorder="1" applyAlignment="1" applyProtection="1">
      <alignment horizontal="center" vertical="center"/>
    </xf>
    <xf numFmtId="0" fontId="15" fillId="9" borderId="13" xfId="0" applyFont="1" applyFill="1" applyBorder="1" applyAlignment="1" applyProtection="1">
      <alignment horizontal="center" vertical="center"/>
    </xf>
    <xf numFmtId="44" fontId="0" fillId="0" borderId="1" xfId="0" applyNumberFormat="1" applyBorder="1" applyProtection="1">
      <protection locked="0" hidden="1"/>
    </xf>
    <xf numFmtId="0" fontId="0" fillId="0" borderId="9" xfId="0" applyBorder="1" applyProtection="1">
      <protection locked="0" hidden="1"/>
    </xf>
    <xf numFmtId="0" fontId="12" fillId="0" borderId="10" xfId="0" applyFont="1" applyBorder="1" applyProtection="1">
      <protection locked="0" hidden="1"/>
    </xf>
    <xf numFmtId="44" fontId="12" fillId="0" borderId="10" xfId="0" applyNumberFormat="1" applyFont="1" applyBorder="1" applyProtection="1">
      <protection locked="0" hidden="1"/>
    </xf>
    <xf numFmtId="166" fontId="19" fillId="7" borderId="22" xfId="0" applyNumberFormat="1" applyFont="1" applyFill="1" applyBorder="1" applyAlignment="1" applyProtection="1">
      <alignment horizontal="center"/>
      <protection locked="0" hidden="1"/>
    </xf>
    <xf numFmtId="44" fontId="24" fillId="7" borderId="22" xfId="0" applyNumberFormat="1" applyFont="1" applyFill="1" applyBorder="1" applyProtection="1">
      <protection locked="0" hidden="1"/>
    </xf>
    <xf numFmtId="0" fontId="0" fillId="0" borderId="7" xfId="0" applyBorder="1" applyProtection="1">
      <protection locked="0" hidden="1"/>
    </xf>
    <xf numFmtId="166" fontId="19" fillId="7" borderId="24" xfId="0" applyNumberFormat="1" applyFont="1" applyFill="1" applyBorder="1" applyAlignment="1" applyProtection="1">
      <alignment horizontal="center"/>
      <protection locked="0" hidden="1"/>
    </xf>
    <xf numFmtId="44" fontId="24" fillId="7" borderId="24" xfId="0" applyNumberFormat="1" applyFont="1" applyFill="1" applyBorder="1" applyProtection="1">
      <protection locked="0" hidden="1"/>
    </xf>
    <xf numFmtId="0" fontId="0" fillId="0" borderId="20" xfId="0" applyBorder="1" applyProtection="1">
      <protection locked="0" hidden="1"/>
    </xf>
    <xf numFmtId="166" fontId="19" fillId="7" borderId="26" xfId="0" applyNumberFormat="1" applyFont="1" applyFill="1" applyBorder="1" applyAlignment="1" applyProtection="1">
      <alignment horizontal="center"/>
      <protection locked="0" hidden="1"/>
    </xf>
    <xf numFmtId="44" fontId="24" fillId="7" borderId="26" xfId="0" applyNumberFormat="1" applyFont="1" applyFill="1" applyBorder="1" applyProtection="1">
      <protection locked="0" hidden="1"/>
    </xf>
    <xf numFmtId="0" fontId="0" fillId="0" borderId="5" xfId="0" applyBorder="1" applyProtection="1">
      <protection locked="0" hidden="1"/>
    </xf>
    <xf numFmtId="0" fontId="0" fillId="0" borderId="4" xfId="0" applyBorder="1" applyProtection="1">
      <protection locked="0" hidden="1"/>
    </xf>
    <xf numFmtId="0" fontId="0" fillId="0" borderId="8" xfId="0" applyBorder="1" applyProtection="1">
      <protection locked="0" hidden="1"/>
    </xf>
    <xf numFmtId="0" fontId="0" fillId="0" borderId="0" xfId="0" applyBorder="1" applyProtection="1">
      <protection locked="0" hidden="1"/>
    </xf>
    <xf numFmtId="0" fontId="0" fillId="0" borderId="0" xfId="0" applyProtection="1">
      <protection locked="0" hidden="1"/>
    </xf>
    <xf numFmtId="0" fontId="0" fillId="12" borderId="0" xfId="0" applyFill="1" applyProtection="1">
      <protection locked="0" hidden="1"/>
    </xf>
    <xf numFmtId="0" fontId="12" fillId="12" borderId="0" xfId="0" applyFont="1" applyFill="1" applyProtection="1">
      <protection locked="0" hidden="1"/>
    </xf>
    <xf numFmtId="0" fontId="32" fillId="12" borderId="0" xfId="0" applyFont="1" applyFill="1" applyAlignment="1" applyProtection="1">
      <alignment horizontal="center" vertical="center"/>
      <protection hidden="1"/>
    </xf>
    <xf numFmtId="0" fontId="33" fillId="8" borderId="7" xfId="2" applyFont="1" applyFill="1" applyBorder="1" applyAlignment="1" applyProtection="1">
      <alignment horizontal="center" vertical="center"/>
      <protection locked="0"/>
    </xf>
    <xf numFmtId="0" fontId="34" fillId="13" borderId="4" xfId="0" applyFont="1" applyFill="1" applyBorder="1" applyAlignment="1" applyProtection="1">
      <alignment horizontal="center"/>
    </xf>
    <xf numFmtId="0" fontId="34" fillId="10" borderId="0" xfId="0" applyFont="1" applyFill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/>
      <protection locked="0" hidden="1"/>
    </xf>
    <xf numFmtId="0" fontId="14" fillId="0" borderId="2" xfId="0" applyFont="1" applyBorder="1" applyAlignment="1" applyProtection="1">
      <alignment horizontal="center"/>
      <protection locked="0" hidden="1"/>
    </xf>
    <xf numFmtId="0" fontId="14" fillId="0" borderId="10" xfId="0" applyFont="1" applyBorder="1" applyAlignment="1" applyProtection="1">
      <alignment horizontal="center"/>
      <protection locked="0" hidden="1"/>
    </xf>
    <xf numFmtId="0" fontId="25" fillId="12" borderId="3" xfId="2" applyFont="1" applyFill="1" applyBorder="1" applyAlignment="1" applyProtection="1">
      <alignment horizontal="center"/>
      <protection locked="0" hidden="1"/>
    </xf>
    <xf numFmtId="0" fontId="23" fillId="12" borderId="3" xfId="0" applyFont="1" applyFill="1" applyBorder="1" applyAlignment="1" applyProtection="1">
      <alignment horizontal="center"/>
      <protection locked="0" hidden="1"/>
    </xf>
    <xf numFmtId="0" fontId="33" fillId="12" borderId="3" xfId="2" applyFont="1" applyFill="1" applyBorder="1" applyAlignment="1" applyProtection="1">
      <alignment horizontal="center"/>
      <protection locked="0" hidden="1"/>
    </xf>
    <xf numFmtId="166" fontId="18" fillId="5" borderId="3" xfId="0" applyNumberFormat="1" applyFont="1" applyFill="1" applyBorder="1" applyAlignment="1" applyProtection="1">
      <alignment horizontal="center" vertical="center"/>
      <protection locked="0"/>
    </xf>
    <xf numFmtId="166" fontId="18" fillId="5" borderId="4" xfId="0" applyNumberFormat="1" applyFont="1" applyFill="1" applyBorder="1" applyAlignment="1" applyProtection="1">
      <alignment horizontal="center" vertical="center"/>
      <protection locked="0"/>
    </xf>
    <xf numFmtId="0" fontId="28" fillId="5" borderId="6" xfId="2" applyFont="1" applyFill="1" applyBorder="1" applyAlignment="1" applyProtection="1">
      <alignment horizontal="center" vertical="center"/>
      <protection locked="0"/>
    </xf>
    <xf numFmtId="0" fontId="28" fillId="5" borderId="3" xfId="2" applyFont="1" applyFill="1" applyBorder="1" applyAlignment="1" applyProtection="1">
      <alignment horizontal="center" vertical="center"/>
      <protection locked="0"/>
    </xf>
    <xf numFmtId="0" fontId="28" fillId="5" borderId="5" xfId="2" applyFont="1" applyFill="1" applyBorder="1" applyAlignment="1" applyProtection="1">
      <alignment horizontal="center" vertical="center"/>
      <protection locked="0"/>
    </xf>
    <xf numFmtId="0" fontId="28" fillId="5" borderId="4" xfId="2" applyFont="1" applyFill="1" applyBorder="1" applyAlignment="1" applyProtection="1">
      <alignment horizontal="center" vertical="center"/>
      <protection locked="0"/>
    </xf>
    <xf numFmtId="0" fontId="19" fillId="7" borderId="21" xfId="0" applyFont="1" applyFill="1" applyBorder="1" applyAlignment="1" applyProtection="1">
      <alignment horizontal="right"/>
      <protection locked="0" hidden="1"/>
    </xf>
    <xf numFmtId="0" fontId="19" fillId="7" borderId="22" xfId="0" applyFont="1" applyFill="1" applyBorder="1" applyAlignment="1" applyProtection="1">
      <alignment horizontal="right"/>
      <protection locked="0" hidden="1"/>
    </xf>
    <xf numFmtId="0" fontId="19" fillId="7" borderId="23" xfId="0" applyFont="1" applyFill="1" applyBorder="1" applyAlignment="1" applyProtection="1">
      <alignment horizontal="right"/>
      <protection locked="0" hidden="1"/>
    </xf>
    <xf numFmtId="0" fontId="19" fillId="7" borderId="24" xfId="0" applyFont="1" applyFill="1" applyBorder="1" applyAlignment="1" applyProtection="1">
      <alignment horizontal="right"/>
      <protection locked="0" hidden="1"/>
    </xf>
    <xf numFmtId="0" fontId="19" fillId="7" borderId="25" xfId="0" applyFont="1" applyFill="1" applyBorder="1" applyAlignment="1" applyProtection="1">
      <alignment horizontal="right"/>
      <protection locked="0" hidden="1"/>
    </xf>
    <xf numFmtId="0" fontId="19" fillId="7" borderId="26" xfId="0" applyFont="1" applyFill="1" applyBorder="1" applyAlignment="1" applyProtection="1">
      <alignment horizontal="right"/>
      <protection locked="0" hidden="1"/>
    </xf>
    <xf numFmtId="44" fontId="20" fillId="7" borderId="22" xfId="0" applyNumberFormat="1" applyFont="1" applyFill="1" applyBorder="1" applyAlignment="1" applyProtection="1">
      <alignment horizontal="center"/>
      <protection locked="0" hidden="1"/>
    </xf>
    <xf numFmtId="0" fontId="20" fillId="7" borderId="22" xfId="0" applyFont="1" applyFill="1" applyBorder="1" applyAlignment="1" applyProtection="1">
      <alignment horizontal="center"/>
      <protection locked="0" hidden="1"/>
    </xf>
    <xf numFmtId="44" fontId="20" fillId="7" borderId="24" xfId="0" applyNumberFormat="1" applyFont="1" applyFill="1" applyBorder="1" applyAlignment="1" applyProtection="1">
      <alignment horizontal="center"/>
      <protection locked="0" hidden="1"/>
    </xf>
    <xf numFmtId="0" fontId="20" fillId="7" borderId="24" xfId="0" applyFont="1" applyFill="1" applyBorder="1" applyAlignment="1" applyProtection="1">
      <alignment horizontal="center"/>
      <protection locked="0" hidden="1"/>
    </xf>
    <xf numFmtId="44" fontId="20" fillId="7" borderId="26" xfId="0" applyNumberFormat="1" applyFont="1" applyFill="1" applyBorder="1" applyAlignment="1" applyProtection="1">
      <alignment horizontal="center"/>
      <protection locked="0" hidden="1"/>
    </xf>
    <xf numFmtId="0" fontId="20" fillId="7" borderId="26" xfId="0" applyFont="1" applyFill="1" applyBorder="1" applyAlignment="1" applyProtection="1">
      <alignment horizontal="center"/>
      <protection locked="0" hidden="1"/>
    </xf>
    <xf numFmtId="0" fontId="15" fillId="9" borderId="13" xfId="0" applyFont="1" applyFill="1" applyBorder="1" applyAlignment="1" applyProtection="1">
      <alignment horizontal="center" vertical="center"/>
    </xf>
    <xf numFmtId="0" fontId="31" fillId="11" borderId="0" xfId="0" applyFont="1" applyFill="1" applyAlignment="1">
      <alignment horizontal="center" wrapText="1"/>
    </xf>
    <xf numFmtId="0" fontId="10" fillId="0" borderId="0" xfId="2" applyAlignment="1" applyProtection="1">
      <alignment horizontal="center"/>
    </xf>
    <xf numFmtId="0" fontId="0" fillId="0" borderId="0" xfId="0" applyAlignment="1">
      <alignment horizontal="center"/>
    </xf>
    <xf numFmtId="0" fontId="12" fillId="0" borderId="0" xfId="0" applyFont="1" applyFill="1" applyAlignment="1">
      <alignment horizontal="center"/>
    </xf>
    <xf numFmtId="0" fontId="0" fillId="7" borderId="0" xfId="0" applyFill="1" applyBorder="1" applyAlignment="1" applyProtection="1">
      <alignment horizontal="left"/>
    </xf>
    <xf numFmtId="0" fontId="10" fillId="7" borderId="0" xfId="2" applyFill="1" applyBorder="1" applyAlignment="1" applyProtection="1"/>
  </cellXfs>
  <cellStyles count="3">
    <cellStyle name="Hiperlink" xfId="2" builtinId="8"/>
    <cellStyle name="Moeda" xfId="1" builtinId="4"/>
    <cellStyle name="Normal" xfId="0" builtinId="0"/>
  </cellStyles>
  <dxfs count="190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73" formatCode="00\ &quot;de Setembr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73" formatCode="00\ &quot;de Setembr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73" formatCode="00\ &quot;de Setembr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73" formatCode="00\ &quot;de Setembr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72" formatCode="00\ &quot;de Agost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71" formatCode="00\ &quot;de Julh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70" formatCode="00\ &quot;de Junh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9" formatCode="00\ &quot;de Mai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00\ &quot;de Abril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8" formatCode="00\ &quot;de Març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7" formatCode="00\ &quot;de Fevereir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/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5" formatCode="00\ &quot;de Janeiro&quot;"/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medium">
          <color indexed="64"/>
        </top>
        <bottom style="thin">
          <color indexed="64"/>
        </bottom>
      </border>
    </dxf>
    <dxf>
      <fill>
        <patternFill>
          <fgColor indexed="64"/>
        </patternFill>
      </fill>
      <alignment textRotation="0" indent="0" justifyLastLine="0" shrinkToFit="0" readingOrder="0"/>
      <border diagonalUp="0" diagonalDown="0">
        <right style="medium">
          <color theme="0"/>
        </right>
        <top/>
      </border>
      <protection locked="1" hidden="0"/>
    </dxf>
    <dxf>
      <border>
        <bottom style="medium">
          <color theme="8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theme="0"/>
        </left>
        <right style="medium">
          <color theme="0"/>
        </right>
        <top/>
        <bottom/>
      </border>
      <protection locked="1" hidden="0"/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</dxfs>
  <tableStyles count="0" defaultTableStyle="TableStyleMedium9" defaultPivotStyle="PivotStyleLight16"/>
  <colors>
    <mruColors>
      <color rgb="FF000BE6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30922375161139"/>
          <c:y val="0.16289552347623221"/>
          <c:w val="0.87803089499308884"/>
          <c:h val="0.52131748237352682"/>
        </c:manualLayout>
      </c:layout>
      <c:barChart>
        <c:barDir val="col"/>
        <c:grouping val="clustered"/>
        <c:varyColors val="0"/>
        <c:ser>
          <c:idx val="0"/>
          <c:order val="0"/>
          <c:tx>
            <c:v>Receita</c:v>
          </c:tx>
          <c:invertIfNegative val="0"/>
          <c:cat>
            <c:strRef>
              <c:f>'Resumo Anual'!$B$5:$B$16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'Resumo Anual'!$C$5:$C$16</c:f>
              <c:numCache>
                <c:formatCode>_("R$"* #,##0.00_);_("R$"* \(#,##0.00\);_("R$"* "-"??_);_(@_)</c:formatCode>
                <c:ptCount val="12"/>
                <c:pt idx="0">
                  <c:v>2600</c:v>
                </c:pt>
                <c:pt idx="1">
                  <c:v>2000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8-47D6-84B0-502FD542B511}"/>
            </c:ext>
          </c:extLst>
        </c:ser>
        <c:ser>
          <c:idx val="1"/>
          <c:order val="1"/>
          <c:tx>
            <c:v>Despesa</c:v>
          </c:tx>
          <c:invertIfNegative val="0"/>
          <c:cat>
            <c:strRef>
              <c:f>'Resumo Anual'!$B$5:$B$16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'Resumo Anual'!$D$5:$D$16</c:f>
              <c:numCache>
                <c:formatCode>_("R$"* #,##0.00_);_("R$"* \(#,##0.00\);_("R$"* "-"??_);_(@_)</c:formatCode>
                <c:ptCount val="12"/>
                <c:pt idx="0">
                  <c:v>830</c:v>
                </c:pt>
                <c:pt idx="1">
                  <c:v>2460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8-47D6-84B0-502FD542B511}"/>
            </c:ext>
          </c:extLst>
        </c:ser>
        <c:ser>
          <c:idx val="2"/>
          <c:order val="2"/>
          <c:tx>
            <c:v>Saldo</c:v>
          </c:tx>
          <c:invertIfNegative val="0"/>
          <c:cat>
            <c:strRef>
              <c:f>'Resumo Anual'!$B$5:$B$16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'Resumo Anual'!$E$5:$E$16</c:f>
              <c:numCache>
                <c:formatCode>_("R$"* #,##0.00_);_("R$"* \(#,##0.00\);_("R$"* "-"??_);_(@_)</c:formatCode>
                <c:ptCount val="12"/>
                <c:pt idx="0">
                  <c:v>1770</c:v>
                </c:pt>
                <c:pt idx="1">
                  <c:v>-460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8-47D6-84B0-502FD542B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319184"/>
        <c:axId val="368317224"/>
      </c:barChart>
      <c:catAx>
        <c:axId val="368319184"/>
        <c:scaling>
          <c:orientation val="minMax"/>
        </c:scaling>
        <c:delete val="0"/>
        <c:axPos val="b"/>
        <c:numFmt formatCode="000" sourceLinked="0"/>
        <c:majorTickMark val="out"/>
        <c:minorTickMark val="none"/>
        <c:tickLblPos val="nextTo"/>
        <c:spPr>
          <a:ln cap="flat">
            <a:prstDash val="sysDash"/>
            <a:round/>
            <a:tailEnd w="med" len="med"/>
          </a:ln>
        </c:spPr>
        <c:crossAx val="368317224"/>
        <c:crosses val="autoZero"/>
        <c:auto val="1"/>
        <c:lblAlgn val="ctr"/>
        <c:lblOffset val="100"/>
        <c:noMultiLvlLbl val="0"/>
      </c:catAx>
      <c:valAx>
        <c:axId val="3683172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_(&quot;R$&quot;* #,##0.00_);_(&quot;R$&quot;* \(#,##0.00\);_(&quot;R$&quot;* &quot;-&quot;??_);_(@_)" sourceLinked="1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  <a:prstDash val="sysDash"/>
          </a:ln>
        </c:spPr>
        <c:crossAx val="36831918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ln>
      <a:solidFill>
        <a:schemeClr val="accent1">
          <a:lumMod val="50000"/>
        </a:schemeClr>
      </a:solidFill>
      <a:prstDash val="sysDot"/>
    </a:ln>
  </c:spPr>
  <c:printSettings>
    <c:headerFooter/>
    <c:pageMargins b="0.78740157499999996" l="0.511811024" r="0.511811024" t="0.78740157499999996" header="0.31496062000000052" footer="0.3149606200000005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707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SET!$C$2:$C$4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SET!$D$2:$D$4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3D-435D-B2D6-A4E8A15F4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75" footer="0.3149606200000017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707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SET!$C$2:$C$4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SET!$D$2:$D$4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49-4B49-926A-E48B1183B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75" footer="0.3149606200000017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707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SET!$C$2:$C$4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SET!$D$2:$D$4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EB-4F2B-B63F-7DA740253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75" footer="0.3149606200000017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707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SET!$C$2:$C$4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SET!$D$2:$D$4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B-4DE1-9716-67410FA70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75" footer="0.3149606200000017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JAN!$C$2:$C$4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JAN!$D$2:$D$4</c:f>
              <c:numCache>
                <c:formatCode>_("R$"* #,##0.00_);_("R$"* \(#,##0.00\);_("R$"* "-"??_);_(@_)</c:formatCode>
                <c:ptCount val="3"/>
                <c:pt idx="0">
                  <c:v>2600</c:v>
                </c:pt>
                <c:pt idx="1">
                  <c:v>830</c:v>
                </c:pt>
                <c:pt idx="2">
                  <c:v>1770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BF-4712-9730-D2B118289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FEV!$C$2:$C$4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FEV!$D$2:$D$4</c:f>
              <c:numCache>
                <c:formatCode>_("R$"* #,##0.00_);_("R$"* \(#,##0.00\);_("R$"* "-"??_);_(@_)</c:formatCode>
                <c:ptCount val="3"/>
                <c:pt idx="0">
                  <c:v>2000</c:v>
                </c:pt>
                <c:pt idx="1">
                  <c:v>2460</c:v>
                </c:pt>
                <c:pt idx="2">
                  <c:v>-460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C1-4E5D-BA2F-42D7E9B79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75" footer="0.3149606200000007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MAR!$C$2:$C$4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MAR!$D$2:$D$4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2-492A-9328-86095BD34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91" footer="0.3149606200000009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ABR!$C$2:$C$4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ABR!$D$2:$D$4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E-4FF0-A721-AB1EE8186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02" footer="0.314960620000001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607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MAI!$C$2:$C$4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MAI!$D$2:$D$4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7-4383-A2CD-8BD25D924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13" footer="0.3149606200000011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629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JUN!$C$2:$C$4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JUN!$D$2:$D$4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09-4C29-AF34-50A4D0C0A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36" footer="0.3149606200000013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657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JUL!$C$2:$C$4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JUL!$D$2:$D$4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B8-46A8-83A9-56E7737DB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47" footer="0.3149606200000014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41666688928679"/>
          <c:y val="0.18565400843881857"/>
          <c:w val="0.12637825292266822"/>
          <c:h val="0.62869198312236285"/>
        </c:manualLayout>
      </c:layout>
      <c:pieChart>
        <c:varyColors val="1"/>
        <c:ser>
          <c:idx val="0"/>
          <c:order val="0"/>
          <c:cat>
            <c:strRef>
              <c:f>AGO!$C$2:$C$4</c:f>
              <c:strCache>
                <c:ptCount val="3"/>
                <c:pt idx="0">
                  <c:v>Total de Receitas</c:v>
                </c:pt>
                <c:pt idx="1">
                  <c:v>Total de Despesas</c:v>
                </c:pt>
                <c:pt idx="2">
                  <c:v>Saldo do Mês</c:v>
                </c:pt>
              </c:strCache>
            </c:strRef>
          </c:cat>
          <c:val>
            <c:numRef>
              <c:f>AGO!$D$2:$D$4</c:f>
              <c:numCache>
                <c:formatCode>_("R$"* #,##0.00_);_("R$"* \(#,##0.00\);_("R$"*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3-403C-B343-67809C187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158" footer="0.3149606200000015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295276</xdr:colOff>
      <xdr:row>21</xdr:row>
      <xdr:rowOff>66674</xdr:rowOff>
    </xdr:from>
    <xdr:to>
      <xdr:col>8</xdr:col>
      <xdr:colOff>1</xdr:colOff>
      <xdr:row>34</xdr:row>
      <xdr:rowOff>19049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0</xdr:rowOff>
    </xdr:from>
    <xdr:to>
      <xdr:col>7</xdr:col>
      <xdr:colOff>1304926</xdr:colOff>
      <xdr:row>4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0</xdr:rowOff>
    </xdr:from>
    <xdr:to>
      <xdr:col>7</xdr:col>
      <xdr:colOff>1304926</xdr:colOff>
      <xdr:row>4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0FE0E80-365D-4018-93B8-63DABE5D42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0</xdr:rowOff>
    </xdr:from>
    <xdr:to>
      <xdr:col>7</xdr:col>
      <xdr:colOff>1304926</xdr:colOff>
      <xdr:row>4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4FEF622-3B55-4C7A-B881-721B0BB7F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0</xdr:rowOff>
    </xdr:from>
    <xdr:to>
      <xdr:col>7</xdr:col>
      <xdr:colOff>1304926</xdr:colOff>
      <xdr:row>4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97808A1-A3E7-4EBF-B01D-F93AE0161C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0</xdr:row>
      <xdr:rowOff>285750</xdr:rowOff>
    </xdr:from>
    <xdr:to>
      <xdr:col>7</xdr:col>
      <xdr:colOff>1304925</xdr:colOff>
      <xdr:row>4</xdr:row>
      <xdr:rowOff>152400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0</xdr:rowOff>
    </xdr:from>
    <xdr:to>
      <xdr:col>7</xdr:col>
      <xdr:colOff>1304926</xdr:colOff>
      <xdr:row>4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</xdr:row>
      <xdr:rowOff>9525</xdr:rowOff>
    </xdr:from>
    <xdr:to>
      <xdr:col>8</xdr:col>
      <xdr:colOff>9526</xdr:colOff>
      <xdr:row>4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</xdr:row>
      <xdr:rowOff>9525</xdr:rowOff>
    </xdr:from>
    <xdr:to>
      <xdr:col>8</xdr:col>
      <xdr:colOff>19051</xdr:colOff>
      <xdr:row>4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</xdr:row>
      <xdr:rowOff>19050</xdr:rowOff>
    </xdr:from>
    <xdr:to>
      <xdr:col>8</xdr:col>
      <xdr:colOff>1</xdr:colOff>
      <xdr:row>4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0</xdr:rowOff>
    </xdr:from>
    <xdr:to>
      <xdr:col>7</xdr:col>
      <xdr:colOff>1304926</xdr:colOff>
      <xdr:row>4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19050</xdr:rowOff>
    </xdr:from>
    <xdr:to>
      <xdr:col>7</xdr:col>
      <xdr:colOff>1304926</xdr:colOff>
      <xdr:row>4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0</xdr:row>
      <xdr:rowOff>285750</xdr:rowOff>
    </xdr:from>
    <xdr:to>
      <xdr:col>7</xdr:col>
      <xdr:colOff>1304926</xdr:colOff>
      <xdr:row>4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ela6" displayName="Tabela6" ref="A7:H11" totalsRowShown="0" headerRowDxfId="185" dataDxfId="183" headerRowBorderDxfId="184" tableBorderDxfId="182">
  <autoFilter ref="A7:H11" xr:uid="{00000000-0009-0000-0100-000006000000}"/>
  <tableColumns count="8">
    <tableColumn id="1" xr3:uid="{00000000-0010-0000-0000-000001000000}" name="Receitas e  Despesas" dataDxfId="181"/>
    <tableColumn id="7" xr3:uid="{00000000-0010-0000-0000-000007000000}" name="Data = dd" dataDxfId="180"/>
    <tableColumn id="2" xr3:uid="{00000000-0010-0000-0000-000002000000}" name="Descrição (da Receita, ou da Despesa)" dataDxfId="179"/>
    <tableColumn id="3" xr3:uid="{00000000-0010-0000-0000-000003000000}" name="Valor" dataDxfId="178" dataCellStyle="Moeda"/>
    <tableColumn id="4" xr3:uid="{00000000-0010-0000-0000-000004000000}" name="Tipo" dataDxfId="177">
      <calculatedColumnFormula>IF(Tabela6[[#This Row],[Receitas e  Despesas]]="despesa","Valor Pago",IF(Tabela6[[#This Row],[Receitas e  Despesas]]="receita","Valor Recebido"," "))</calculatedColumnFormula>
    </tableColumn>
    <tableColumn id="5" xr3:uid="{00000000-0010-0000-0000-000005000000}" name="Receita" dataDxfId="176" dataCellStyle="Moeda">
      <calculatedColumnFormula>IF(Tabela6[[#This Row],[Receitas e  Despesas]]="receita",Tabela6[[#This Row],[Valor]]," ")</calculatedColumnFormula>
    </tableColumn>
    <tableColumn id="6" xr3:uid="{00000000-0010-0000-0000-000006000000}" name="Despesa" dataDxfId="175" dataCellStyle="Moeda">
      <calculatedColumnFormula>IF(Tabela6[[#This Row],[Receitas e  Despesas]]="despesa",Tabela6[[#This Row],[Valor]]," ")</calculatedColumnFormula>
    </tableColumn>
    <tableColumn id="8" xr3:uid="{00000000-0010-0000-0000-000008000000}" name="Nome (Opcional)" dataDxfId="174"/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7A7D32D-4D20-453A-8088-7F095839231E}" name="Tabela61011" displayName="Tabela61011" ref="A7:H11" totalsRowShown="0" headerRowDxfId="41" dataDxfId="40" headerRowBorderDxfId="38" tableBorderDxfId="39">
  <autoFilter ref="A7:H11" xr:uid="{A7A7D32D-4D20-453A-8088-7F095839231E}"/>
  <tableColumns count="8">
    <tableColumn id="1" xr3:uid="{32B83142-89A9-4D24-AF63-95C94454594A}" name="Receitas e  Despesas" dataDxfId="37"/>
    <tableColumn id="7" xr3:uid="{FD058B60-8AC6-4A4B-8A4A-71292566A623}" name="Data = dd" dataDxfId="36"/>
    <tableColumn id="2" xr3:uid="{8F6E8211-1C2B-4FE5-BDE9-AA970A4419FD}" name="Descrição (da Receita, ou da Despesa)" dataDxfId="35"/>
    <tableColumn id="3" xr3:uid="{840534DC-B6C0-458E-8A4D-A9B02BF034FB}" name="Valor" dataDxfId="34" dataCellStyle="Moeda"/>
    <tableColumn id="4" xr3:uid="{50E16CC5-9D1C-41F6-9011-B6EE8096806E}" name="Tipo" dataDxfId="33">
      <calculatedColumnFormula>IF(Tabela61011[[#This Row],[Receitas e  Despesas]]="despesa","Valor Pago",IF(Tabela61011[[#This Row],[Receitas e  Despesas]]="receita","Valor Recebido"," "))</calculatedColumnFormula>
    </tableColumn>
    <tableColumn id="5" xr3:uid="{88774F78-AC67-41E7-9D68-33C554ED6165}" name="Receita" dataDxfId="32" dataCellStyle="Moeda">
      <calculatedColumnFormula>IF(Tabela61011[[#This Row],[Receitas e  Despesas]]="receita",Tabela61011[[#This Row],[Valor]]," ")</calculatedColumnFormula>
    </tableColumn>
    <tableColumn id="6" xr3:uid="{9A8CA664-7B5E-4594-8ADB-53B5B513212F}" name="Despesa" dataDxfId="31" dataCellStyle="Moeda">
      <calculatedColumnFormula>IF(Tabela61011[[#This Row],[Receitas e  Despesas]]="despesa",Tabela61011[[#This Row],[Valor]]," ")</calculatedColumnFormula>
    </tableColumn>
    <tableColumn id="8" xr3:uid="{E29F0227-BE90-4277-BB5E-365373128E38}" name="Nome (Opcional)" dataDxfId="30"/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BD0D421-CB84-4CF2-855E-8BA0115CF4DC}" name="Tabela61012" displayName="Tabela61012" ref="A7:H11" totalsRowShown="0" headerRowDxfId="26" dataDxfId="25" headerRowBorderDxfId="23" tableBorderDxfId="24">
  <autoFilter ref="A7:H11" xr:uid="{4BD0D421-CB84-4CF2-855E-8BA0115CF4DC}"/>
  <tableColumns count="8">
    <tableColumn id="1" xr3:uid="{35C233E7-20D4-4511-8CF1-33E510070C1C}" name="Receitas e  Despesas" dataDxfId="22"/>
    <tableColumn id="7" xr3:uid="{9245E002-192E-4E0E-84B1-05AB41B1260A}" name="Data = dd" dataDxfId="21"/>
    <tableColumn id="2" xr3:uid="{B4BA2CB5-8EC0-4513-BBC8-9CD782055D5B}" name="Descrição (da Receita, ou da Despesa)" dataDxfId="20"/>
    <tableColumn id="3" xr3:uid="{B546DB89-DA12-499A-9E00-1A56B3C63833}" name="Valor" dataDxfId="19" dataCellStyle="Moeda"/>
    <tableColumn id="4" xr3:uid="{0CAE5D1F-1F7F-425D-A58A-E8D2265FAB8E}" name="Tipo" dataDxfId="18">
      <calculatedColumnFormula>IF(Tabela61012[[#This Row],[Receitas e  Despesas]]="despesa","Valor Pago",IF(Tabela61012[[#This Row],[Receitas e  Despesas]]="receita","Valor Recebido"," "))</calculatedColumnFormula>
    </tableColumn>
    <tableColumn id="5" xr3:uid="{81543678-2088-4A71-B6A8-BA5A05A07793}" name="Receita" dataDxfId="17" dataCellStyle="Moeda">
      <calculatedColumnFormula>IF(Tabela61012[[#This Row],[Receitas e  Despesas]]="receita",Tabela61012[[#This Row],[Valor]]," ")</calculatedColumnFormula>
    </tableColumn>
    <tableColumn id="6" xr3:uid="{4ECD319A-837C-458B-BD6F-F040BB2CA4B2}" name="Despesa" dataDxfId="16" dataCellStyle="Moeda">
      <calculatedColumnFormula>IF(Tabela61012[[#This Row],[Receitas e  Despesas]]="despesa",Tabela61012[[#This Row],[Valor]]," ")</calculatedColumnFormula>
    </tableColumn>
    <tableColumn id="8" xr3:uid="{CA10089E-B20F-4693-A8AD-E2510D479E70}" name="Nome (Opcional)" dataDxfId="15"/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B704FA3-6C10-44F1-BC75-3BFA82F7448C}" name="Tabela61013" displayName="Tabela61013" ref="A7:H11" totalsRowShown="0" headerRowDxfId="11" dataDxfId="10" headerRowBorderDxfId="8" tableBorderDxfId="9">
  <autoFilter ref="A7:H11" xr:uid="{2B704FA3-6C10-44F1-BC75-3BFA82F7448C}"/>
  <tableColumns count="8">
    <tableColumn id="1" xr3:uid="{FF8B8E1A-4BC9-447D-B9C3-4CECBCAE39DC}" name="Receitas e  Despesas" dataDxfId="7"/>
    <tableColumn id="7" xr3:uid="{6C813705-4EEF-491C-B20C-841C05B4A2D2}" name="Data = dd" dataDxfId="6"/>
    <tableColumn id="2" xr3:uid="{1F0DAAA8-CF6A-463E-A78B-95CBB5E8EA8D}" name="Descrição (da Receita, ou da Despesa)" dataDxfId="5"/>
    <tableColumn id="3" xr3:uid="{BB9D4A8D-B181-4076-82E9-22AE7138EBF5}" name="Valor" dataDxfId="4" dataCellStyle="Moeda"/>
    <tableColumn id="4" xr3:uid="{6AC1AC38-53E8-427F-A271-2E4DFF2D4C39}" name="Tipo" dataDxfId="3">
      <calculatedColumnFormula>IF(Tabela61013[[#This Row],[Receitas e  Despesas]]="despesa","Valor Pago",IF(Tabela61013[[#This Row],[Receitas e  Despesas]]="receita","Valor Recebido"," "))</calculatedColumnFormula>
    </tableColumn>
    <tableColumn id="5" xr3:uid="{055F533F-0C16-4B98-A313-EC83A88FC682}" name="Receita" dataDxfId="2" dataCellStyle="Moeda">
      <calculatedColumnFormula>IF(Tabela61013[[#This Row],[Receitas e  Despesas]]="receita",Tabela61013[[#This Row],[Valor]]," ")</calculatedColumnFormula>
    </tableColumn>
    <tableColumn id="6" xr3:uid="{A168F2ED-ACD3-4546-863A-3451B702A9DE}" name="Despesa" dataDxfId="1" dataCellStyle="Moeda">
      <calculatedColumnFormula>IF(Tabela61013[[#This Row],[Receitas e  Despesas]]="despesa",Tabela61013[[#This Row],[Valor]]," ")</calculatedColumnFormula>
    </tableColumn>
    <tableColumn id="8" xr3:uid="{F2B1B007-64FF-47EF-92A9-7422B0697F53}" name="Nome (Opcional)" dataDxfId="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62" displayName="Tabela62" ref="A7:H11" totalsRowShown="0" headerRowDxfId="170" dataDxfId="168" headerRowBorderDxfId="169" tableBorderDxfId="167">
  <autoFilter ref="A7:H11" xr:uid="{00000000-0009-0000-0100-000001000000}"/>
  <tableColumns count="8">
    <tableColumn id="1" xr3:uid="{00000000-0010-0000-0100-000001000000}" name="Receitas e  Despesas" dataDxfId="166"/>
    <tableColumn id="7" xr3:uid="{00000000-0010-0000-0100-000007000000}" name="Data = dd" dataDxfId="165"/>
    <tableColumn id="2" xr3:uid="{00000000-0010-0000-0100-000002000000}" name="Descrição (da Receita, ou da Despesa)" dataDxfId="164"/>
    <tableColumn id="3" xr3:uid="{00000000-0010-0000-0100-000003000000}" name="Valor" dataDxfId="163" dataCellStyle="Moeda"/>
    <tableColumn id="4" xr3:uid="{00000000-0010-0000-0100-000004000000}" name="Tipo" dataDxfId="162">
      <calculatedColumnFormula>IF(Tabela62[[#This Row],[Receitas e  Despesas]]="despesa","Valor Pago",IF(Tabela62[[#This Row],[Receitas e  Despesas]]="receita","Valor Recebido"," "))</calculatedColumnFormula>
    </tableColumn>
    <tableColumn id="5" xr3:uid="{00000000-0010-0000-0100-000005000000}" name="Receita" dataDxfId="161" dataCellStyle="Moeda">
      <calculatedColumnFormula>IF(Tabela62[[#This Row],[Receitas e  Despesas]]="receita",Tabela62[[#This Row],[Valor]]," ")</calculatedColumnFormula>
    </tableColumn>
    <tableColumn id="6" xr3:uid="{00000000-0010-0000-0100-000006000000}" name="Despesa" dataDxfId="160" dataCellStyle="Moeda">
      <calculatedColumnFormula>IF(Tabela62[[#This Row],[Receitas e  Despesas]]="despesa",Tabela62[[#This Row],[Valor]]," ")</calculatedColumnFormula>
    </tableColumn>
    <tableColumn id="8" xr3:uid="{00000000-0010-0000-0100-000008000000}" name="Nome (Opcional)" dataDxfId="159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ela63" displayName="Tabela63" ref="A7:H11" totalsRowShown="0" headerRowDxfId="155" dataDxfId="153" headerRowBorderDxfId="154" tableBorderDxfId="152">
  <autoFilter ref="A7:H11" xr:uid="{00000000-0009-0000-0100-000002000000}"/>
  <tableColumns count="8">
    <tableColumn id="1" xr3:uid="{00000000-0010-0000-0200-000001000000}" name="Receitas e  Despesas" dataDxfId="151"/>
    <tableColumn id="7" xr3:uid="{00000000-0010-0000-0200-000007000000}" name="Data = dd" dataDxfId="150"/>
    <tableColumn id="2" xr3:uid="{00000000-0010-0000-0200-000002000000}" name="Descrição (da Receita, ou da Despesa)" dataDxfId="149"/>
    <tableColumn id="3" xr3:uid="{00000000-0010-0000-0200-000003000000}" name="Valor" dataDxfId="148" dataCellStyle="Moeda"/>
    <tableColumn id="4" xr3:uid="{00000000-0010-0000-0200-000004000000}" name="Tipo" dataDxfId="147">
      <calculatedColumnFormula>IF(Tabela63[[#This Row],[Receitas e  Despesas]]="despesa","Valor Pago",IF(Tabela63[[#This Row],[Receitas e  Despesas]]="receita","Valor Recebido"," "))</calculatedColumnFormula>
    </tableColumn>
    <tableColumn id="5" xr3:uid="{00000000-0010-0000-0200-000005000000}" name="Receita" dataDxfId="146" dataCellStyle="Moeda">
      <calculatedColumnFormula>IF(Tabela63[[#This Row],[Receitas e  Despesas]]="receita",Tabela63[[#This Row],[Valor]]," ")</calculatedColumnFormula>
    </tableColumn>
    <tableColumn id="6" xr3:uid="{00000000-0010-0000-0200-000006000000}" name="Despesa" dataDxfId="145" dataCellStyle="Moeda">
      <calculatedColumnFormula>IF(Tabela63[[#This Row],[Receitas e  Despesas]]="despesa",Tabela63[[#This Row],[Valor]]," ")</calculatedColumnFormula>
    </tableColumn>
    <tableColumn id="8" xr3:uid="{00000000-0010-0000-0200-000008000000}" name="Nome (Opcional)" dataDxfId="144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ela64" displayName="Tabela64" ref="A7:H11" totalsRowShown="0" headerRowDxfId="140" dataDxfId="138" headerRowBorderDxfId="139" tableBorderDxfId="137">
  <autoFilter ref="A7:H11" xr:uid="{00000000-0009-0000-0100-000003000000}"/>
  <tableColumns count="8">
    <tableColumn id="1" xr3:uid="{00000000-0010-0000-0300-000001000000}" name="Receitas e  Despesas" dataDxfId="136"/>
    <tableColumn id="7" xr3:uid="{00000000-0010-0000-0300-000007000000}" name="Data = dd" dataDxfId="135"/>
    <tableColumn id="2" xr3:uid="{00000000-0010-0000-0300-000002000000}" name="Descrição (da Receita, ou da Despesa)" dataDxfId="134"/>
    <tableColumn id="3" xr3:uid="{00000000-0010-0000-0300-000003000000}" name="Valor" dataDxfId="133" dataCellStyle="Moeda"/>
    <tableColumn id="4" xr3:uid="{00000000-0010-0000-0300-000004000000}" name="Tipo" dataDxfId="132">
      <calculatedColumnFormula>IF(Tabela64[[#This Row],[Receitas e  Despesas]]="despesa","Valor Pago",IF(Tabela64[[#This Row],[Receitas e  Despesas]]="receita","Valor Recebido"," "))</calculatedColumnFormula>
    </tableColumn>
    <tableColumn id="5" xr3:uid="{00000000-0010-0000-0300-000005000000}" name="Receita" dataDxfId="131" dataCellStyle="Moeda">
      <calculatedColumnFormula>IF(Tabela64[[#This Row],[Receitas e  Despesas]]="receita",Tabela64[[#This Row],[Valor]]," ")</calculatedColumnFormula>
    </tableColumn>
    <tableColumn id="6" xr3:uid="{00000000-0010-0000-0300-000006000000}" name="Despesa" dataDxfId="130" dataCellStyle="Moeda">
      <calculatedColumnFormula>IF(Tabela64[[#This Row],[Receitas e  Despesas]]="despesa",Tabela64[[#This Row],[Valor]]," ")</calculatedColumnFormula>
    </tableColumn>
    <tableColumn id="8" xr3:uid="{00000000-0010-0000-0300-000008000000}" name="Nome (Opcional)" dataDxfId="129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ela65" displayName="Tabela65" ref="A7:H11" totalsRowShown="0" headerRowDxfId="125" dataDxfId="123" headerRowBorderDxfId="124" tableBorderDxfId="122">
  <autoFilter ref="A7:H11" xr:uid="{00000000-0009-0000-0100-000004000000}"/>
  <tableColumns count="8">
    <tableColumn id="1" xr3:uid="{00000000-0010-0000-0400-000001000000}" name="Receitas e  Despesas" dataDxfId="121"/>
    <tableColumn id="7" xr3:uid="{00000000-0010-0000-0400-000007000000}" name="Data = dd" dataDxfId="120"/>
    <tableColumn id="2" xr3:uid="{00000000-0010-0000-0400-000002000000}" name="Descrição (da Receita, ou da Despesa)" dataDxfId="119"/>
    <tableColumn id="3" xr3:uid="{00000000-0010-0000-0400-000003000000}" name="Valor" dataDxfId="118" dataCellStyle="Moeda"/>
    <tableColumn id="4" xr3:uid="{00000000-0010-0000-0400-000004000000}" name="Tipo" dataDxfId="117">
      <calculatedColumnFormula>IF(Tabela65[[#This Row],[Receitas e  Despesas]]="despesa","Valor Pago",IF(Tabela65[[#This Row],[Receitas e  Despesas]]="receita","Valor Recebido"," "))</calculatedColumnFormula>
    </tableColumn>
    <tableColumn id="5" xr3:uid="{00000000-0010-0000-0400-000005000000}" name="Receita" dataDxfId="116" dataCellStyle="Moeda">
      <calculatedColumnFormula>IF(Tabela65[[#This Row],[Receitas e  Despesas]]="receita",Tabela65[[#This Row],[Valor]]," ")</calculatedColumnFormula>
    </tableColumn>
    <tableColumn id="6" xr3:uid="{00000000-0010-0000-0400-000006000000}" name="Despesa" dataDxfId="115" dataCellStyle="Moeda">
      <calculatedColumnFormula>IF(Tabela65[[#This Row],[Receitas e  Despesas]]="despesa",Tabela65[[#This Row],[Valor]]," ")</calculatedColumnFormula>
    </tableColumn>
    <tableColumn id="8" xr3:uid="{00000000-0010-0000-0400-000008000000}" name="Nome (Opcional)" dataDxfId="114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ela66" displayName="Tabela66" ref="A7:H11" totalsRowShown="0" headerRowDxfId="110" dataDxfId="108" headerRowBorderDxfId="109" tableBorderDxfId="107">
  <autoFilter ref="A7:H11" xr:uid="{00000000-0009-0000-0100-000005000000}"/>
  <tableColumns count="8">
    <tableColumn id="1" xr3:uid="{00000000-0010-0000-0500-000001000000}" name="Receitas e  Despesas" dataDxfId="106"/>
    <tableColumn id="7" xr3:uid="{00000000-0010-0000-0500-000007000000}" name="Data = dd" dataDxfId="105"/>
    <tableColumn id="2" xr3:uid="{00000000-0010-0000-0500-000002000000}" name="Descrição (da Receita, ou da Despesa)" dataDxfId="104"/>
    <tableColumn id="3" xr3:uid="{00000000-0010-0000-0500-000003000000}" name="Valor" dataDxfId="103" dataCellStyle="Moeda"/>
    <tableColumn id="4" xr3:uid="{00000000-0010-0000-0500-000004000000}" name="Tipo" dataDxfId="102">
      <calculatedColumnFormula>IF(Tabela66[[#This Row],[Receitas e  Despesas]]="despesa","Valor Pago",IF(Tabela66[[#This Row],[Receitas e  Despesas]]="receita","Valor Recebido"," "))</calculatedColumnFormula>
    </tableColumn>
    <tableColumn id="5" xr3:uid="{00000000-0010-0000-0500-000005000000}" name="Receita" dataDxfId="101" dataCellStyle="Moeda">
      <calculatedColumnFormula>IF(Tabela66[[#This Row],[Receitas e  Despesas]]="receita",Tabela66[[#This Row],[Valor]]," ")</calculatedColumnFormula>
    </tableColumn>
    <tableColumn id="6" xr3:uid="{00000000-0010-0000-0500-000006000000}" name="Despesa" dataDxfId="100" dataCellStyle="Moeda">
      <calculatedColumnFormula>IF(Tabela66[[#This Row],[Receitas e  Despesas]]="despesa",Tabela66[[#This Row],[Valor]]," ")</calculatedColumnFormula>
    </tableColumn>
    <tableColumn id="8" xr3:uid="{00000000-0010-0000-0500-000008000000}" name="Nome (Opcional)" dataDxfId="99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69" displayName="Tabela69" ref="A7:H11" totalsRowShown="0" headerRowDxfId="95" dataDxfId="93" headerRowBorderDxfId="94" tableBorderDxfId="92">
  <autoFilter ref="A7:H11" xr:uid="{00000000-0009-0000-0100-000008000000}"/>
  <tableColumns count="8">
    <tableColumn id="1" xr3:uid="{00000000-0010-0000-0600-000001000000}" name="Receitas e  Despesas" dataDxfId="91"/>
    <tableColumn id="7" xr3:uid="{00000000-0010-0000-0600-000007000000}" name="Data = dd" dataDxfId="90"/>
    <tableColumn id="2" xr3:uid="{00000000-0010-0000-0600-000002000000}" name="Descrição (da Receita, ou da Despesa)" dataDxfId="89"/>
    <tableColumn id="3" xr3:uid="{00000000-0010-0000-0600-000003000000}" name="Valor" dataDxfId="88" dataCellStyle="Moeda"/>
    <tableColumn id="4" xr3:uid="{00000000-0010-0000-0600-000004000000}" name="Tipo" dataDxfId="87">
      <calculatedColumnFormula>IF(Tabela69[[#This Row],[Receitas e  Despesas]]="despesa","Valor Pago",IF(Tabela69[[#This Row],[Receitas e  Despesas]]="receita","Valor Recebido"," "))</calculatedColumnFormula>
    </tableColumn>
    <tableColumn id="5" xr3:uid="{00000000-0010-0000-0600-000005000000}" name="Receita" dataDxfId="86" dataCellStyle="Moeda">
      <calculatedColumnFormula>IF(Tabela69[[#This Row],[Receitas e  Despesas]]="receita",Tabela69[[#This Row],[Valor]]," ")</calculatedColumnFormula>
    </tableColumn>
    <tableColumn id="6" xr3:uid="{00000000-0010-0000-0600-000006000000}" name="Despesa" dataDxfId="85" dataCellStyle="Moeda">
      <calculatedColumnFormula>IF(Tabela69[[#This Row],[Receitas e  Despesas]]="despesa",Tabela69[[#This Row],[Valor]]," ")</calculatedColumnFormula>
    </tableColumn>
    <tableColumn id="8" xr3:uid="{00000000-0010-0000-0600-000008000000}" name="Nome (Opcional)" dataDxfId="84"/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ela68" displayName="Tabela68" ref="A7:H11" totalsRowShown="0" headerRowDxfId="80" dataDxfId="78" headerRowBorderDxfId="79" tableBorderDxfId="77">
  <autoFilter ref="A7:H11" xr:uid="{00000000-0009-0000-0100-000007000000}"/>
  <tableColumns count="8">
    <tableColumn id="1" xr3:uid="{00000000-0010-0000-0700-000001000000}" name="Receitas e  Despesas" dataDxfId="76"/>
    <tableColumn id="7" xr3:uid="{00000000-0010-0000-0700-000007000000}" name="Data = dd" dataDxfId="75"/>
    <tableColumn id="2" xr3:uid="{00000000-0010-0000-0700-000002000000}" name="Descrição (da Receita, ou da Despesa)" dataDxfId="74"/>
    <tableColumn id="3" xr3:uid="{00000000-0010-0000-0700-000003000000}" name="Valor" dataDxfId="73" dataCellStyle="Moeda"/>
    <tableColumn id="4" xr3:uid="{00000000-0010-0000-0700-000004000000}" name="Tipo" dataDxfId="72">
      <calculatedColumnFormula>IF(Tabela68[[#This Row],[Receitas e  Despesas]]="despesa","Valor Pago",IF(Tabela68[[#This Row],[Receitas e  Despesas]]="receita","Valor Recebido"," "))</calculatedColumnFormula>
    </tableColumn>
    <tableColumn id="5" xr3:uid="{00000000-0010-0000-0700-000005000000}" name="Receita" dataDxfId="71" dataCellStyle="Moeda">
      <calculatedColumnFormula>IF(Tabela68[[#This Row],[Receitas e  Despesas]]="receita",Tabela68[[#This Row],[Valor]]," ")</calculatedColumnFormula>
    </tableColumn>
    <tableColumn id="6" xr3:uid="{00000000-0010-0000-0700-000006000000}" name="Despesa" dataDxfId="70" dataCellStyle="Moeda">
      <calculatedColumnFormula>IF(Tabela68[[#This Row],[Receitas e  Despesas]]="despesa",Tabela68[[#This Row],[Valor]]," ")</calculatedColumnFormula>
    </tableColumn>
    <tableColumn id="8" xr3:uid="{00000000-0010-0000-0700-000008000000}" name="Nome (Opcional)" dataDxfId="69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ela610" displayName="Tabela610" ref="A7:H11" totalsRowShown="0" headerRowDxfId="65" dataDxfId="63" headerRowBorderDxfId="64" tableBorderDxfId="62">
  <autoFilter ref="A7:H11" xr:uid="{00000000-0009-0000-0100-000009000000}"/>
  <tableColumns count="8">
    <tableColumn id="1" xr3:uid="{00000000-0010-0000-0800-000001000000}" name="Receitas e  Despesas" dataDxfId="61"/>
    <tableColumn id="7" xr3:uid="{00000000-0010-0000-0800-000007000000}" name="Data = dd" dataDxfId="60"/>
    <tableColumn id="2" xr3:uid="{00000000-0010-0000-0800-000002000000}" name="Descrição (da Receita, ou da Despesa)" dataDxfId="59"/>
    <tableColumn id="3" xr3:uid="{00000000-0010-0000-0800-000003000000}" name="Valor" dataDxfId="58" dataCellStyle="Moeda"/>
    <tableColumn id="4" xr3:uid="{00000000-0010-0000-0800-000004000000}" name="Tipo" dataDxfId="57">
      <calculatedColumnFormula>IF(Tabela610[[#This Row],[Receitas e  Despesas]]="despesa","Valor Pago",IF(Tabela610[[#This Row],[Receitas e  Despesas]]="receita","Valor Recebido"," "))</calculatedColumnFormula>
    </tableColumn>
    <tableColumn id="5" xr3:uid="{00000000-0010-0000-0800-000005000000}" name="Receita" dataDxfId="56" dataCellStyle="Moeda">
      <calculatedColumnFormula>IF(Tabela610[[#This Row],[Receitas e  Despesas]]="receita",Tabela610[[#This Row],[Valor]]," ")</calculatedColumnFormula>
    </tableColumn>
    <tableColumn id="6" xr3:uid="{00000000-0010-0000-0800-000006000000}" name="Despesa" dataDxfId="55" dataCellStyle="Moeda">
      <calculatedColumnFormula>IF(Tabela610[[#This Row],[Receitas e  Despesas]]="despesa",Tabela610[[#This Row],[Valor]]," ")</calculatedColumnFormula>
    </tableColumn>
    <tableColumn id="8" xr3:uid="{00000000-0010-0000-0800-000008000000}" name="Nome (Opcional)" dataDxfId="54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udoexcel.com.br/produto/planilha-de-orcamento-familiar" TargetMode="External"/><Relationship Id="rId2" Type="http://schemas.openxmlformats.org/officeDocument/2006/relationships/hyperlink" Target="http://www.guiadecompra.com/excel/planilhas-de-excel.php" TargetMode="External"/><Relationship Id="rId1" Type="http://schemas.openxmlformats.org/officeDocument/2006/relationships/hyperlink" Target="http://www.guiadecompra.com/excel/planilhas-de-excel.php" TargetMode="External"/><Relationship Id="rId6" Type="http://schemas.openxmlformats.org/officeDocument/2006/relationships/image" Target="../media/image1.png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hyperlink" Target="https://www.tudoexcel.com.br/produto/planilha-de-orcamento-familiar" TargetMode="External"/><Relationship Id="rId5" Type="http://schemas.openxmlformats.org/officeDocument/2006/relationships/comments" Target="../comments9.xml"/><Relationship Id="rId4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hyperlink" Target="https://www.tudoexcel.com.br/produto/planilha-de-orcamento-familiar" TargetMode="External"/><Relationship Id="rId5" Type="http://schemas.openxmlformats.org/officeDocument/2006/relationships/comments" Target="../comments10.xml"/><Relationship Id="rId4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hyperlink" Target="https://www.tudoexcel.com.br/produto/planilha-de-orcamento-familiar" TargetMode="External"/><Relationship Id="rId5" Type="http://schemas.openxmlformats.org/officeDocument/2006/relationships/comments" Target="../comments11.xml"/><Relationship Id="rId4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tudoexcel.com.br/produto/planilha-de-orcamento-familiar" TargetMode="External"/><Relationship Id="rId6" Type="http://schemas.openxmlformats.org/officeDocument/2006/relationships/comments" Target="../comments12.xml"/><Relationship Id="rId5" Type="http://schemas.openxmlformats.org/officeDocument/2006/relationships/table" Target="../tables/table12.xml"/><Relationship Id="rId4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tudoexcel.com.br/produto/planilha-de-orcamento-familia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tudoexcel.com.br/produto/planilha-de-orcamento-familiar" TargetMode="External"/><Relationship Id="rId6" Type="http://schemas.openxmlformats.org/officeDocument/2006/relationships/comments" Target="../comments5.xml"/><Relationship Id="rId5" Type="http://schemas.openxmlformats.org/officeDocument/2006/relationships/table" Target="../tables/table5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hyperlink" Target="https://www.tudoexcel.com.br/produto/planilha-de-orcamento-familiar" TargetMode="External"/><Relationship Id="rId5" Type="http://schemas.openxmlformats.org/officeDocument/2006/relationships/comments" Target="../comments6.xml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hyperlink" Target="https://www.tudoexcel.com.br/produto/planilha-de-orcamento-familiar" TargetMode="External"/><Relationship Id="rId5" Type="http://schemas.openxmlformats.org/officeDocument/2006/relationships/comments" Target="../comments7.xml"/><Relationship Id="rId4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hyperlink" Target="https://www.tudoexcel.com.br/produto/planilha-de-orcamento-familiar" TargetMode="External"/><Relationship Id="rId5" Type="http://schemas.openxmlformats.org/officeDocument/2006/relationships/comments" Target="../comments8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L42"/>
  <sheetViews>
    <sheetView showGridLines="0" tabSelected="1" workbookViewId="0">
      <selection activeCell="I5" sqref="I5"/>
    </sheetView>
  </sheetViews>
  <sheetFormatPr defaultColWidth="9.140625" defaultRowHeight="15" x14ac:dyDescent="0.25"/>
  <cols>
    <col min="1" max="1" width="4.5703125" style="2" customWidth="1"/>
    <col min="2" max="2" width="16.140625" style="2" customWidth="1"/>
    <col min="3" max="3" width="17.5703125" style="2" customWidth="1"/>
    <col min="4" max="4" width="17.85546875" style="2" customWidth="1"/>
    <col min="5" max="5" width="17.7109375" style="2" customWidth="1"/>
    <col min="6" max="6" width="6" style="2" customWidth="1"/>
    <col min="7" max="7" width="16.28515625" style="2" customWidth="1"/>
    <col min="8" max="8" width="21.140625" style="2" customWidth="1"/>
    <col min="9" max="11" width="9.140625" style="2"/>
    <col min="12" max="12" width="11.85546875" style="2" customWidth="1"/>
    <col min="13" max="16384" width="9.140625" style="2"/>
  </cols>
  <sheetData>
    <row r="1" spans="2:12" x14ac:dyDescent="0.25">
      <c r="B1" s="87" t="s">
        <v>44</v>
      </c>
      <c r="C1" s="87"/>
      <c r="D1" s="87"/>
      <c r="E1" s="87"/>
      <c r="F1" s="87"/>
      <c r="G1" s="87"/>
      <c r="H1" s="87"/>
    </row>
    <row r="2" spans="2:12" ht="15" customHeight="1" x14ac:dyDescent="0.25">
      <c r="B2" s="97" t="s">
        <v>36</v>
      </c>
      <c r="C2" s="98"/>
      <c r="D2" s="98"/>
      <c r="E2" s="98"/>
      <c r="F2" s="1"/>
      <c r="G2" s="95">
        <v>2019</v>
      </c>
      <c r="H2" s="86" t="s">
        <v>43</v>
      </c>
    </row>
    <row r="3" spans="2:12" ht="15" customHeight="1" x14ac:dyDescent="0.25">
      <c r="B3" s="99"/>
      <c r="C3" s="100"/>
      <c r="D3" s="100"/>
      <c r="E3" s="100"/>
      <c r="F3" s="3"/>
      <c r="G3" s="96"/>
      <c r="H3" s="4"/>
    </row>
    <row r="4" spans="2:12" ht="19.5" customHeight="1" x14ac:dyDescent="0.3">
      <c r="B4" s="5" t="s">
        <v>28</v>
      </c>
      <c r="C4" s="5" t="s">
        <v>29</v>
      </c>
      <c r="D4" s="5" t="s">
        <v>3</v>
      </c>
      <c r="E4" s="5" t="s">
        <v>30</v>
      </c>
      <c r="F4" s="6"/>
      <c r="G4" s="7" t="s">
        <v>31</v>
      </c>
      <c r="H4" s="6"/>
      <c r="J4" s="88" t="s">
        <v>45</v>
      </c>
      <c r="K4" s="88"/>
      <c r="L4" s="88"/>
    </row>
    <row r="5" spans="2:12" ht="18.95" customHeight="1" x14ac:dyDescent="0.25">
      <c r="B5" s="12" t="s">
        <v>16</v>
      </c>
      <c r="C5" s="66">
        <f>IF(E5I=Tabela9,JAN!D2,"erro")</f>
        <v>2600</v>
      </c>
      <c r="D5" s="66">
        <f>JAN!D3</f>
        <v>830</v>
      </c>
      <c r="E5" s="66">
        <f>C5-D5</f>
        <v>1770</v>
      </c>
      <c r="F5" s="67"/>
      <c r="G5" s="68">
        <f>E5</f>
        <v>1770</v>
      </c>
      <c r="H5" s="8"/>
      <c r="J5" s="88"/>
      <c r="K5" s="88"/>
      <c r="L5" s="88"/>
    </row>
    <row r="6" spans="2:12" ht="18.95" customHeight="1" x14ac:dyDescent="0.25">
      <c r="B6" s="12" t="s">
        <v>17</v>
      </c>
      <c r="C6" s="66">
        <f>IF(E5I=Tabela9,FEV!D2,"erro")</f>
        <v>2000</v>
      </c>
      <c r="D6" s="66">
        <f>FEV!D3</f>
        <v>2460</v>
      </c>
      <c r="E6" s="66">
        <f t="shared" ref="E6:E16" si="0">C6-D6</f>
        <v>-460</v>
      </c>
      <c r="F6" s="67"/>
      <c r="G6" s="68">
        <f t="shared" ref="G6:G16" si="1">E6</f>
        <v>-460</v>
      </c>
      <c r="H6" s="9"/>
      <c r="J6" s="88"/>
      <c r="K6" s="88"/>
      <c r="L6" s="88"/>
    </row>
    <row r="7" spans="2:12" ht="18.95" customHeight="1" x14ac:dyDescent="0.25">
      <c r="B7" s="12" t="s">
        <v>18</v>
      </c>
      <c r="C7" s="66">
        <f>IF(E5I=Tabela9,MAR!D2,"erro")</f>
        <v>0</v>
      </c>
      <c r="D7" s="66">
        <f>MAR!D3</f>
        <v>0</v>
      </c>
      <c r="E7" s="66">
        <f t="shared" si="0"/>
        <v>0</v>
      </c>
      <c r="F7" s="67"/>
      <c r="G7" s="68">
        <f t="shared" si="1"/>
        <v>0</v>
      </c>
      <c r="H7" s="9"/>
      <c r="J7" s="88"/>
      <c r="K7" s="88"/>
      <c r="L7" s="88"/>
    </row>
    <row r="8" spans="2:12" ht="18.95" customHeight="1" x14ac:dyDescent="0.25">
      <c r="B8" s="12" t="s">
        <v>19</v>
      </c>
      <c r="C8" s="66">
        <f>IF(E5I=Tabela9,ABR!D2,"erro")</f>
        <v>0</v>
      </c>
      <c r="D8" s="66">
        <f>ABR!D3</f>
        <v>0</v>
      </c>
      <c r="E8" s="66">
        <f t="shared" si="0"/>
        <v>0</v>
      </c>
      <c r="F8" s="67"/>
      <c r="G8" s="68">
        <f t="shared" si="1"/>
        <v>0</v>
      </c>
      <c r="H8" s="9"/>
    </row>
    <row r="9" spans="2:12" ht="18.95" customHeight="1" x14ac:dyDescent="0.25">
      <c r="B9" s="12" t="s">
        <v>20</v>
      </c>
      <c r="C9" s="66">
        <f>IF(E5I=Tabela9,MAI!D2,"erro")</f>
        <v>0</v>
      </c>
      <c r="D9" s="66">
        <f>MAI!D3</f>
        <v>0</v>
      </c>
      <c r="E9" s="66">
        <f t="shared" si="0"/>
        <v>0</v>
      </c>
      <c r="F9" s="67"/>
      <c r="G9" s="69">
        <f>E9</f>
        <v>0</v>
      </c>
      <c r="H9" s="9"/>
    </row>
    <row r="10" spans="2:12" ht="18.95" customHeight="1" x14ac:dyDescent="0.25">
      <c r="B10" s="12" t="s">
        <v>21</v>
      </c>
      <c r="C10" s="66">
        <f>IF(E5I=Tabela9,JUN!D2,"erro")</f>
        <v>0</v>
      </c>
      <c r="D10" s="66">
        <f>JUN!D3</f>
        <v>0</v>
      </c>
      <c r="E10" s="66">
        <f t="shared" si="0"/>
        <v>0</v>
      </c>
      <c r="F10" s="67"/>
      <c r="G10" s="68">
        <f t="shared" si="1"/>
        <v>0</v>
      </c>
      <c r="H10" s="9"/>
    </row>
    <row r="11" spans="2:12" ht="18.95" customHeight="1" x14ac:dyDescent="0.25">
      <c r="B11" s="12" t="s">
        <v>22</v>
      </c>
      <c r="C11" s="66">
        <f>IF(E5I=Tabela9,JUL!D2,"erro")</f>
        <v>0</v>
      </c>
      <c r="D11" s="66">
        <f>JUL!D3</f>
        <v>0</v>
      </c>
      <c r="E11" s="66">
        <f t="shared" si="0"/>
        <v>0</v>
      </c>
      <c r="F11" s="67"/>
      <c r="G11" s="68">
        <f t="shared" si="1"/>
        <v>0</v>
      </c>
      <c r="H11" s="9"/>
    </row>
    <row r="12" spans="2:12" ht="18.95" customHeight="1" x14ac:dyDescent="0.25">
      <c r="B12" s="12" t="s">
        <v>23</v>
      </c>
      <c r="C12" s="66">
        <f>IF(E5I=Tabela9,AGO!D2,"erro")</f>
        <v>0</v>
      </c>
      <c r="D12" s="66">
        <f>AGO!D3</f>
        <v>0</v>
      </c>
      <c r="E12" s="66">
        <f t="shared" si="0"/>
        <v>0</v>
      </c>
      <c r="F12" s="67"/>
      <c r="G12" s="68">
        <f t="shared" si="1"/>
        <v>0</v>
      </c>
      <c r="H12" s="9"/>
    </row>
    <row r="13" spans="2:12" ht="18.95" customHeight="1" x14ac:dyDescent="0.25">
      <c r="B13" s="12" t="s">
        <v>24</v>
      </c>
      <c r="C13" s="66">
        <f>IF(E5I=Tabela9,SET!D2,"erro")</f>
        <v>0</v>
      </c>
      <c r="D13" s="66">
        <f>SET!D3</f>
        <v>0</v>
      </c>
      <c r="E13" s="66">
        <f t="shared" si="0"/>
        <v>0</v>
      </c>
      <c r="F13" s="67"/>
      <c r="G13" s="68">
        <f t="shared" si="1"/>
        <v>0</v>
      </c>
      <c r="H13" s="9"/>
    </row>
    <row r="14" spans="2:12" ht="18.95" customHeight="1" x14ac:dyDescent="0.25">
      <c r="B14" s="12" t="s">
        <v>25</v>
      </c>
      <c r="C14" s="66">
        <f>IF(E5I=Tabela9,OUT!D2,"erro")</f>
        <v>0</v>
      </c>
      <c r="D14" s="66">
        <f>OUT!D3</f>
        <v>0</v>
      </c>
      <c r="E14" s="66">
        <f t="shared" si="0"/>
        <v>0</v>
      </c>
      <c r="F14" s="67"/>
      <c r="G14" s="68">
        <f t="shared" si="1"/>
        <v>0</v>
      </c>
      <c r="H14" s="9"/>
    </row>
    <row r="15" spans="2:12" ht="18.95" customHeight="1" x14ac:dyDescent="0.25">
      <c r="B15" s="12" t="s">
        <v>26</v>
      </c>
      <c r="C15" s="66">
        <f>IF(E5I=Tabela9,NOV!D2,"erro")</f>
        <v>0</v>
      </c>
      <c r="D15" s="66">
        <f>NOV!D3</f>
        <v>0</v>
      </c>
      <c r="E15" s="66">
        <f t="shared" si="0"/>
        <v>0</v>
      </c>
      <c r="F15" s="67"/>
      <c r="G15" s="68">
        <f t="shared" si="1"/>
        <v>0</v>
      </c>
      <c r="H15" s="9"/>
    </row>
    <row r="16" spans="2:12" ht="18.95" customHeight="1" x14ac:dyDescent="0.25">
      <c r="B16" s="12" t="s">
        <v>27</v>
      </c>
      <c r="C16" s="66">
        <f>IF(E5I=Tabela9,DEZ!D2,"erro")</f>
        <v>0</v>
      </c>
      <c r="D16" s="66">
        <f>DEZ!D3</f>
        <v>0</v>
      </c>
      <c r="E16" s="66">
        <f t="shared" si="0"/>
        <v>0</v>
      </c>
      <c r="F16" s="67"/>
      <c r="G16" s="68">
        <f t="shared" si="1"/>
        <v>0</v>
      </c>
      <c r="H16" s="10"/>
    </row>
    <row r="17" spans="2:8" x14ac:dyDescent="0.25">
      <c r="B17" s="11"/>
      <c r="C17" s="11"/>
      <c r="D17" s="11"/>
      <c r="E17" s="11"/>
      <c r="F17" s="11"/>
      <c r="G17" s="62"/>
      <c r="H17" s="63" t="s">
        <v>35</v>
      </c>
    </row>
    <row r="18" spans="2:8" ht="18.75" x14ac:dyDescent="0.3">
      <c r="B18" s="101" t="s">
        <v>34</v>
      </c>
      <c r="C18" s="102"/>
      <c r="D18" s="70">
        <f>G2</f>
        <v>2019</v>
      </c>
      <c r="E18" s="107">
        <f>IF(E5I=Tabela9,SUM(C5:C16),"erro")</f>
        <v>4600</v>
      </c>
      <c r="F18" s="108"/>
      <c r="G18" s="71">
        <f>E18</f>
        <v>4600</v>
      </c>
      <c r="H18" s="72"/>
    </row>
    <row r="19" spans="2:8" ht="18.75" x14ac:dyDescent="0.3">
      <c r="B19" s="103" t="s">
        <v>32</v>
      </c>
      <c r="C19" s="104"/>
      <c r="D19" s="73">
        <f>G2</f>
        <v>2019</v>
      </c>
      <c r="E19" s="109">
        <f>IF(E5I=Tabela9,SUM(D5:D16),"erro")</f>
        <v>3290</v>
      </c>
      <c r="F19" s="110"/>
      <c r="G19" s="74">
        <f>E19</f>
        <v>3290</v>
      </c>
      <c r="H19" s="75"/>
    </row>
    <row r="20" spans="2:8" ht="18.75" x14ac:dyDescent="0.3">
      <c r="B20" s="105" t="s">
        <v>33</v>
      </c>
      <c r="C20" s="106"/>
      <c r="D20" s="76">
        <f>G2</f>
        <v>2019</v>
      </c>
      <c r="E20" s="111">
        <f>IF(E5I=Tabela9,SUM(E5:E16),"erro")</f>
        <v>1310</v>
      </c>
      <c r="F20" s="112"/>
      <c r="G20" s="77">
        <f>E20</f>
        <v>1310</v>
      </c>
      <c r="H20" s="75"/>
    </row>
    <row r="21" spans="2:8" x14ac:dyDescent="0.25">
      <c r="B21" s="78"/>
      <c r="C21" s="79"/>
      <c r="D21" s="79"/>
      <c r="E21" s="79"/>
      <c r="F21" s="79"/>
      <c r="G21" s="79"/>
      <c r="H21" s="80"/>
    </row>
    <row r="22" spans="2:8" x14ac:dyDescent="0.25">
      <c r="B22" s="81"/>
      <c r="C22" s="81"/>
      <c r="D22" s="81"/>
      <c r="E22" s="81"/>
      <c r="F22" s="81"/>
      <c r="G22" s="81"/>
      <c r="H22" s="81"/>
    </row>
    <row r="23" spans="2:8" x14ac:dyDescent="0.25">
      <c r="B23" s="81"/>
      <c r="C23" s="81"/>
      <c r="D23" s="81"/>
      <c r="E23" s="81"/>
      <c r="F23" s="81"/>
      <c r="G23" s="81"/>
      <c r="H23" s="81"/>
    </row>
    <row r="24" spans="2:8" x14ac:dyDescent="0.25">
      <c r="B24" s="81"/>
      <c r="C24" s="81"/>
      <c r="D24" s="81"/>
      <c r="E24" s="81"/>
      <c r="F24" s="81"/>
      <c r="G24" s="81"/>
      <c r="H24" s="81"/>
    </row>
    <row r="25" spans="2:8" x14ac:dyDescent="0.25">
      <c r="B25" s="81"/>
      <c r="C25" s="81"/>
      <c r="D25" s="81"/>
      <c r="E25" s="81"/>
      <c r="F25" s="81"/>
      <c r="G25" s="81"/>
      <c r="H25" s="81"/>
    </row>
    <row r="26" spans="2:8" x14ac:dyDescent="0.25">
      <c r="B26" s="81"/>
      <c r="C26" s="81"/>
      <c r="D26" s="81"/>
      <c r="E26" s="81"/>
      <c r="F26" s="81"/>
      <c r="G26" s="81"/>
      <c r="H26" s="81"/>
    </row>
    <row r="27" spans="2:8" x14ac:dyDescent="0.25">
      <c r="B27" s="81"/>
      <c r="C27" s="81"/>
      <c r="D27" s="81"/>
      <c r="E27" s="81"/>
      <c r="F27" s="81"/>
      <c r="G27" s="81"/>
      <c r="H27" s="81"/>
    </row>
    <row r="28" spans="2:8" x14ac:dyDescent="0.25">
      <c r="B28" s="81"/>
      <c r="C28" s="81"/>
      <c r="D28" s="81"/>
      <c r="E28" s="81"/>
      <c r="F28" s="81"/>
      <c r="G28" s="81"/>
      <c r="H28" s="81"/>
    </row>
    <row r="29" spans="2:8" x14ac:dyDescent="0.25">
      <c r="B29" s="81"/>
      <c r="C29" s="81"/>
      <c r="D29" s="81"/>
      <c r="E29" s="81"/>
      <c r="F29" s="81"/>
      <c r="G29" s="81"/>
      <c r="H29" s="81"/>
    </row>
    <row r="30" spans="2:8" x14ac:dyDescent="0.25">
      <c r="B30" s="81"/>
      <c r="C30" s="81"/>
      <c r="D30" s="81"/>
      <c r="E30" s="81"/>
      <c r="F30" s="81"/>
      <c r="G30" s="81"/>
      <c r="H30" s="81"/>
    </row>
    <row r="31" spans="2:8" x14ac:dyDescent="0.25">
      <c r="B31" s="81"/>
      <c r="C31" s="81"/>
      <c r="D31" s="81"/>
      <c r="E31" s="81"/>
      <c r="F31" s="81"/>
      <c r="G31" s="81"/>
      <c r="H31" s="81"/>
    </row>
    <row r="32" spans="2:8" x14ac:dyDescent="0.25">
      <c r="B32" s="81"/>
      <c r="C32" s="81"/>
      <c r="D32" s="81"/>
      <c r="E32" s="81"/>
      <c r="F32" s="81"/>
      <c r="G32" s="81"/>
      <c r="H32" s="81"/>
    </row>
    <row r="33" spans="2:8" x14ac:dyDescent="0.25">
      <c r="B33" s="81"/>
      <c r="C33" s="81"/>
      <c r="D33" s="81"/>
      <c r="E33" s="81"/>
      <c r="F33" s="81"/>
      <c r="G33" s="81"/>
      <c r="H33" s="81"/>
    </row>
    <row r="34" spans="2:8" x14ac:dyDescent="0.25">
      <c r="B34" s="81"/>
      <c r="C34" s="81"/>
      <c r="D34" s="81"/>
      <c r="E34" s="81"/>
      <c r="F34" s="81"/>
      <c r="G34" s="81"/>
      <c r="H34" s="81"/>
    </row>
    <row r="35" spans="2:8" x14ac:dyDescent="0.25">
      <c r="B35" s="81"/>
      <c r="C35" s="81"/>
      <c r="D35" s="81"/>
      <c r="E35" s="81"/>
      <c r="F35" s="81"/>
      <c r="G35" s="81"/>
      <c r="H35" s="81"/>
    </row>
    <row r="36" spans="2:8" x14ac:dyDescent="0.25">
      <c r="B36" s="81"/>
      <c r="C36" s="81"/>
      <c r="D36" s="81"/>
      <c r="E36" s="81"/>
      <c r="F36" s="81"/>
      <c r="G36" s="81"/>
      <c r="H36" s="81"/>
    </row>
    <row r="37" spans="2:8" x14ac:dyDescent="0.25">
      <c r="B37" s="82"/>
      <c r="C37" s="82"/>
      <c r="D37" s="82"/>
      <c r="E37" s="82"/>
      <c r="F37" s="82"/>
      <c r="G37" s="82"/>
      <c r="H37" s="82"/>
    </row>
    <row r="38" spans="2:8" x14ac:dyDescent="0.25">
      <c r="B38" s="89"/>
      <c r="C38" s="90"/>
      <c r="D38" s="90"/>
      <c r="E38" s="90"/>
      <c r="F38" s="90"/>
      <c r="G38" s="90"/>
      <c r="H38" s="91"/>
    </row>
    <row r="39" spans="2:8" ht="15.75" x14ac:dyDescent="0.25">
      <c r="B39" s="83"/>
      <c r="C39" s="92"/>
      <c r="D39" s="93"/>
      <c r="E39" s="84"/>
      <c r="F39" s="94"/>
      <c r="G39" s="94"/>
      <c r="H39" s="85" t="s">
        <v>42</v>
      </c>
    </row>
    <row r="40" spans="2:8" x14ac:dyDescent="0.25">
      <c r="B40" s="82"/>
      <c r="C40" s="82"/>
      <c r="D40" s="82"/>
      <c r="E40" s="82"/>
      <c r="F40" s="82"/>
      <c r="G40" s="82"/>
      <c r="H40" s="82"/>
    </row>
    <row r="41" spans="2:8" ht="15" customHeight="1" x14ac:dyDescent="0.25"/>
    <row r="42" spans="2:8" ht="16.5" customHeight="1" x14ac:dyDescent="0.25"/>
  </sheetData>
  <sheetProtection algorithmName="SHA-512" hashValue="QZeSQY8iRB+UjtoABws1bKzZCO2Iqe1yUx/aUCHytOjyD0LxH4zxDzyo0GvhkDVDPnNvR2qRUZ0Im07SclF43Q==" saltValue="fIC7NCRWLnzoDLBldLYkHg==" spinCount="100000" sheet="1" formatCells="0" formatColumns="0" formatRows="0" insertColumns="0" insertRows="0" insertHyperlinks="0" deleteColumns="0" deleteRows="0" selectLockedCells="1" sort="0" autoFilter="0" pivotTables="0"/>
  <mergeCells count="13">
    <mergeCell ref="B1:H1"/>
    <mergeCell ref="J4:L7"/>
    <mergeCell ref="B38:H38"/>
    <mergeCell ref="C39:D39"/>
    <mergeCell ref="F39:G39"/>
    <mergeCell ref="G2:G3"/>
    <mergeCell ref="B2:E3"/>
    <mergeCell ref="B18:C18"/>
    <mergeCell ref="B19:C19"/>
    <mergeCell ref="B20:C20"/>
    <mergeCell ref="E18:F18"/>
    <mergeCell ref="E19:F19"/>
    <mergeCell ref="E20:F20"/>
  </mergeCells>
  <conditionalFormatting sqref="G5:G16">
    <cfRule type="iconSet" priority="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5:E16">
    <cfRule type="cellIs" dxfId="189" priority="4" operator="lessThan">
      <formula>0</formula>
    </cfRule>
  </conditionalFormatting>
  <conditionalFormatting sqref="G20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G18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G19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hyperlinks>
    <hyperlink ref="B5" location="JAN!A1" display="JANEIRO" xr:uid="{00000000-0004-0000-0000-000002000000}"/>
    <hyperlink ref="B6" location="FEV!A1" display="FEVEREIRO" xr:uid="{00000000-0004-0000-0000-000003000000}"/>
    <hyperlink ref="B7" location="MAR!A1" display="MARÇO" xr:uid="{00000000-0004-0000-0000-000004000000}"/>
    <hyperlink ref="B8" location="ABR!A1" display="ABRIL" xr:uid="{00000000-0004-0000-0000-000005000000}"/>
    <hyperlink ref="B9" location="MAI!A1" display="MAIO" xr:uid="{00000000-0004-0000-0000-000006000000}"/>
    <hyperlink ref="B10" location="JUN!A1" display="JUNHO" xr:uid="{00000000-0004-0000-0000-000007000000}"/>
    <hyperlink ref="B11" location="JUL!A1" display="JULHO" xr:uid="{00000000-0004-0000-0000-000008000000}"/>
    <hyperlink ref="B12" location="AGO!A1" display="AGOSTO" xr:uid="{00000000-0004-0000-0000-000009000000}"/>
    <hyperlink ref="B13" location="SET!A1" display="SETEMBRO" xr:uid="{00000000-0004-0000-0000-00000A000000}"/>
    <hyperlink ref="B14" location="OUT!A1" display="OUTUBRO" xr:uid="{00000000-0004-0000-0000-00000B000000}"/>
    <hyperlink ref="B15" location="NOV!A1" display="NOVEMBRO" xr:uid="{00000000-0004-0000-0000-00000C000000}"/>
    <hyperlink ref="B16" location="DEZ!A1" display="DEZEMBRO" xr:uid="{00000000-0004-0000-0000-00000D000000}"/>
    <hyperlink ref="H17" r:id="rId1" xr:uid="{00000000-0004-0000-0000-00000E000000}"/>
    <hyperlink ref="B2:E3" r:id="rId2" display="Planilha de Orçamento Familiar" xr:uid="{00000000-0004-0000-0000-00000F000000}"/>
    <hyperlink ref="H2" r:id="rId3" xr:uid="{CD0C38F1-7314-40D7-B9E7-4410F614512E}"/>
  </hyperlinks>
  <pageMargins left="0.511811024" right="0.511811024" top="0.78740157499999996" bottom="0.78740157499999996" header="0.31496062000000002" footer="0.31496062000000002"/>
  <pageSetup paperSize="9" orientation="portrait" r:id="rId4"/>
  <drawing r:id="rId5"/>
  <picture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79998168889431442"/>
  </sheetPr>
  <dimension ref="A1:H15"/>
  <sheetViews>
    <sheetView showGridLines="0" workbookViewId="0">
      <selection activeCell="E12" sqref="E12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Anual'!B13</f>
        <v>SETEMBRO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SUM(Tabela610[Receita])</f>
        <v>0</v>
      </c>
    </row>
    <row r="3" spans="1:8" ht="15.75" thickBot="1" x14ac:dyDescent="0.3">
      <c r="C3" s="20" t="s">
        <v>2</v>
      </c>
      <c r="D3" s="21">
        <f>SUM(Tabela610[Despesa])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42"/>
      <c r="C8" s="28"/>
      <c r="D8" s="30"/>
      <c r="E8" s="31" t="str">
        <f>IF(Tabela610[[#This Row],[Receitas e  Despesas]]="despesa","Valor Pago",IF(Tabela610[[#This Row],[Receitas e  Despesas]]="receita","Valor Recebido"," "))</f>
        <v xml:space="preserve"> </v>
      </c>
      <c r="F8" s="32" t="str">
        <f>IF(Tabela610[[#This Row],[Receitas e  Despesas]]="receita",Tabela610[[#This Row],[Valor]]," ")</f>
        <v xml:space="preserve"> </v>
      </c>
      <c r="G8" s="33" t="str">
        <f>IF(Tabela610[[#This Row],[Receitas e  Despesas]]="despesa",Tabela610[[#This Row],[Valor]]," ")</f>
        <v xml:space="preserve"> </v>
      </c>
      <c r="H8" s="34"/>
    </row>
    <row r="9" spans="1:8" x14ac:dyDescent="0.25">
      <c r="A9" s="35"/>
      <c r="B9" s="43"/>
      <c r="C9" s="35"/>
      <c r="D9" s="37"/>
      <c r="E9" s="38" t="str">
        <f>IF(Tabela610[[#This Row],[Receitas e  Despesas]]="despesa","Valor Pago",IF(Tabela610[[#This Row],[Receitas e  Despesas]]="receita","Valor Recebido"," "))</f>
        <v xml:space="preserve"> </v>
      </c>
      <c r="F9" s="39" t="str">
        <f>IF(Tabela610[[#This Row],[Receitas e  Despesas]]="receita",Tabela610[[#This Row],[Valor]]," ")</f>
        <v xml:space="preserve"> </v>
      </c>
      <c r="G9" s="40" t="str">
        <f>IF(Tabela610[[#This Row],[Receitas e  Despesas]]="despesa",Tabela610[[#This Row],[Valor]]," ")</f>
        <v xml:space="preserve"> </v>
      </c>
      <c r="H9" s="41"/>
    </row>
    <row r="10" spans="1:8" x14ac:dyDescent="0.25">
      <c r="A10" s="35"/>
      <c r="B10" s="43"/>
      <c r="C10" s="35"/>
      <c r="D10" s="37"/>
      <c r="E10" s="38" t="str">
        <f>IF(Tabela610[[#This Row],[Receitas e  Despesas]]="despesa","Valor Pago",IF(Tabela610[[#This Row],[Receitas e  Despesas]]="receita","Valor Recebido"," "))</f>
        <v xml:space="preserve"> </v>
      </c>
      <c r="F10" s="39" t="str">
        <f>IF(Tabela610[[#This Row],[Receitas e  Despesas]]="receita",Tabela610[[#This Row],[Valor]]," ")</f>
        <v xml:space="preserve"> </v>
      </c>
      <c r="G10" s="40" t="str">
        <f>IF(Tabela610[[#This Row],[Receitas e  Despesas]]="despesa",Tabela610[[#This Row],[Valor]]," ")</f>
        <v xml:space="preserve"> </v>
      </c>
      <c r="H10" s="41"/>
    </row>
    <row r="11" spans="1:8" x14ac:dyDescent="0.25">
      <c r="A11" s="35"/>
      <c r="B11" s="43"/>
      <c r="C11" s="35"/>
      <c r="D11" s="37"/>
      <c r="E11" s="38" t="str">
        <f>IF(Tabela610[[#This Row],[Receitas e  Despesas]]="despesa","Valor Pago",IF(Tabela610[[#This Row],[Receitas e  Despesas]]="receita","Valor Recebido"," "))</f>
        <v xml:space="preserve"> </v>
      </c>
      <c r="F11" s="39" t="str">
        <f>IF(Tabela610[[#This Row],[Receitas e  Despesas]]="receita",Tabela610[[#This Row],[Valor]]," ")</f>
        <v xml:space="preserve"> </v>
      </c>
      <c r="G11" s="40" t="str">
        <f>IF(Tabela610[[#This Row],[Receitas e  Despesas]]="despesa",Tabela610[[#This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tmm78xUdU2iIdq4KofEYCwyMDbd+B0n7f+g6NqiJ/Jc7JTF8ONONSD2RzAczlHZBzaUIXfNYrvdDeHpjLpWd3w==" saltValue="wn52kRJeQ7dHf0rkDJpRXA==" spinCount="100000" sheet="1" objects="1" scenarios="1" sort="0" autoFilter="0"/>
  <mergeCells count="2">
    <mergeCell ref="A1:C1"/>
    <mergeCell ref="C14:D14"/>
  </mergeCells>
  <conditionalFormatting sqref="A8:B11">
    <cfRule type="cellIs" dxfId="68" priority="2" operator="equal">
      <formula>"despesa"</formula>
    </cfRule>
    <cfRule type="cellIs" dxfId="67" priority="3" operator="equal">
      <formula>"receita"</formula>
    </cfRule>
  </conditionalFormatting>
  <conditionalFormatting sqref="D4">
    <cfRule type="cellIs" dxfId="66" priority="1" operator="lessThan">
      <formula>0</formula>
    </cfRule>
  </conditionalFormatting>
  <hyperlinks>
    <hyperlink ref="C15" r:id="rId1" xr:uid="{23E7DD01-FF4B-4382-B231-46BC60F4CA2B}"/>
  </hyperlinks>
  <pageMargins left="0.511811024" right="0.511811024" top="0.78740157499999996" bottom="0.78740157499999996" header="0.31496062000000002" footer="0.31496062000000002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59999389629810485"/>
  </sheetPr>
  <dimension ref="A1:H15"/>
  <sheetViews>
    <sheetView showGridLines="0" workbookViewId="0">
      <selection activeCell="C15" sqref="C15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65" t="str">
        <f>'Resumo Anual'!B14</f>
        <v>OUTUBRO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SUM(Tabela61011[Receita])</f>
        <v>0</v>
      </c>
    </row>
    <row r="3" spans="1:8" ht="15.75" thickBot="1" x14ac:dyDescent="0.3">
      <c r="C3" s="20" t="s">
        <v>2</v>
      </c>
      <c r="D3" s="21">
        <f>SUM(Tabela61011[Despesa])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42"/>
      <c r="C8" s="28"/>
      <c r="D8" s="30"/>
      <c r="E8" s="31" t="str">
        <f>IF(Tabela61011[[#This Row],[Receitas e  Despesas]]="despesa","Valor Pago",IF(Tabela61011[[#This Row],[Receitas e  Despesas]]="receita","Valor Recebido"," "))</f>
        <v xml:space="preserve"> </v>
      </c>
      <c r="F8" s="32" t="str">
        <f>IF(Tabela61011[[#This Row],[Receitas e  Despesas]]="receita",Tabela61011[[#This Row],[Valor]]," ")</f>
        <v xml:space="preserve"> </v>
      </c>
      <c r="G8" s="33" t="str">
        <f>IF(Tabela61011[[#This Row],[Receitas e  Despesas]]="despesa",Tabela61011[[#This Row],[Valor]]," ")</f>
        <v xml:space="preserve"> </v>
      </c>
      <c r="H8" s="34"/>
    </row>
    <row r="9" spans="1:8" x14ac:dyDescent="0.25">
      <c r="A9" s="35"/>
      <c r="B9" s="43"/>
      <c r="C9" s="35"/>
      <c r="D9" s="37"/>
      <c r="E9" s="38" t="str">
        <f>IF(Tabela61011[[#This Row],[Receitas e  Despesas]]="despesa","Valor Pago",IF(Tabela61011[[#This Row],[Receitas e  Despesas]]="receita","Valor Recebido"," "))</f>
        <v xml:space="preserve"> </v>
      </c>
      <c r="F9" s="39" t="str">
        <f>IF(Tabela61011[[#This Row],[Receitas e  Despesas]]="receita",Tabela61011[[#This Row],[Valor]]," ")</f>
        <v xml:space="preserve"> </v>
      </c>
      <c r="G9" s="40" t="str">
        <f>IF(Tabela61011[[#This Row],[Receitas e  Despesas]]="despesa",Tabela61011[[#This Row],[Valor]]," ")</f>
        <v xml:space="preserve"> </v>
      </c>
      <c r="H9" s="41"/>
    </row>
    <row r="10" spans="1:8" x14ac:dyDescent="0.25">
      <c r="A10" s="35"/>
      <c r="B10" s="43"/>
      <c r="C10" s="35"/>
      <c r="D10" s="37"/>
      <c r="E10" s="38" t="str">
        <f>IF(Tabela61011[[#This Row],[Receitas e  Despesas]]="despesa","Valor Pago",IF(Tabela61011[[#This Row],[Receitas e  Despesas]]="receita","Valor Recebido"," "))</f>
        <v xml:space="preserve"> </v>
      </c>
      <c r="F10" s="39" t="str">
        <f>IF(Tabela61011[[#This Row],[Receitas e  Despesas]]="receita",Tabela61011[[#This Row],[Valor]]," ")</f>
        <v xml:space="preserve"> </v>
      </c>
      <c r="G10" s="40" t="str">
        <f>IF(Tabela61011[[#This Row],[Receitas e  Despesas]]="despesa",Tabela61011[[#This Row],[Valor]]," ")</f>
        <v xml:space="preserve"> </v>
      </c>
      <c r="H10" s="41"/>
    </row>
    <row r="11" spans="1:8" x14ac:dyDescent="0.25">
      <c r="A11" s="35"/>
      <c r="B11" s="43"/>
      <c r="C11" s="35"/>
      <c r="D11" s="37"/>
      <c r="E11" s="38" t="str">
        <f>IF(Tabela61011[[#This Row],[Receitas e  Despesas]]="despesa","Valor Pago",IF(Tabela61011[[#This Row],[Receitas e  Despesas]]="receita","Valor Recebido"," "))</f>
        <v xml:space="preserve"> </v>
      </c>
      <c r="F11" s="39" t="str">
        <f>IF(Tabela61011[[#This Row],[Receitas e  Despesas]]="receita",Tabela61011[[#This Row],[Valor]]," ")</f>
        <v xml:space="preserve"> </v>
      </c>
      <c r="G11" s="40" t="str">
        <f>IF(Tabela61011[[#This Row],[Receitas e  Despesas]]="despesa",Tabela61011[[#This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9YWqYfHGtCvoPbJLbtQY8piVW56MLfse2C1wkOM5iDuKejIl29OSx9vi7ZEnwa2b8UlEQn2ytKljkkuB9N3erQ==" saltValue="QpRL142FWwBEJtxMj15dhQ==" spinCount="100000" sheet="1" objects="1" scenarios="1" sort="0" autoFilter="0"/>
  <mergeCells count="2">
    <mergeCell ref="A1:C1"/>
    <mergeCell ref="C14:D14"/>
  </mergeCells>
  <conditionalFormatting sqref="A8:B11">
    <cfRule type="cellIs" dxfId="44" priority="2" operator="equal">
      <formula>"despesa"</formula>
    </cfRule>
    <cfRule type="cellIs" dxfId="43" priority="3" operator="equal">
      <formula>"receita"</formula>
    </cfRule>
  </conditionalFormatting>
  <conditionalFormatting sqref="D4">
    <cfRule type="cellIs" dxfId="42" priority="1" operator="lessThan">
      <formula>0</formula>
    </cfRule>
  </conditionalFormatting>
  <hyperlinks>
    <hyperlink ref="C15" r:id="rId1" xr:uid="{45A3CFDB-2869-4366-810F-266B431AABDE}"/>
  </hyperlinks>
  <pageMargins left="0.511811024" right="0.511811024" top="0.78740157499999996" bottom="0.78740157499999996" header="0.31496062000000002" footer="0.31496062000000002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39997558519241921"/>
  </sheetPr>
  <dimension ref="A1:H15"/>
  <sheetViews>
    <sheetView showGridLines="0" workbookViewId="0">
      <selection activeCell="E17" sqref="E17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65" t="str">
        <f>'Resumo Anual'!B15</f>
        <v>NOVEMBRO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SUM(Tabela61012[Receita])</f>
        <v>0</v>
      </c>
    </row>
    <row r="3" spans="1:8" ht="15.75" thickBot="1" x14ac:dyDescent="0.3">
      <c r="C3" s="20" t="s">
        <v>2</v>
      </c>
      <c r="D3" s="21">
        <f>SUM(Tabela61012[Despesa])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42"/>
      <c r="C8" s="28"/>
      <c r="D8" s="30"/>
      <c r="E8" s="31" t="str">
        <f>IF(Tabela61012[[#This Row],[Receitas e  Despesas]]="despesa","Valor Pago",IF(Tabela61012[[#This Row],[Receitas e  Despesas]]="receita","Valor Recebido"," "))</f>
        <v xml:space="preserve"> </v>
      </c>
      <c r="F8" s="32" t="str">
        <f>IF(Tabela61012[[#This Row],[Receitas e  Despesas]]="receita",Tabela61012[[#This Row],[Valor]]," ")</f>
        <v xml:space="preserve"> </v>
      </c>
      <c r="G8" s="33" t="str">
        <f>IF(Tabela61012[[#This Row],[Receitas e  Despesas]]="despesa",Tabela61012[[#This Row],[Valor]]," ")</f>
        <v xml:space="preserve"> </v>
      </c>
      <c r="H8" s="34"/>
    </row>
    <row r="9" spans="1:8" x14ac:dyDescent="0.25">
      <c r="A9" s="35"/>
      <c r="B9" s="43"/>
      <c r="C9" s="35"/>
      <c r="D9" s="37"/>
      <c r="E9" s="38" t="str">
        <f>IF(Tabela61012[[#This Row],[Receitas e  Despesas]]="despesa","Valor Pago",IF(Tabela61012[[#This Row],[Receitas e  Despesas]]="receita","Valor Recebido"," "))</f>
        <v xml:space="preserve"> </v>
      </c>
      <c r="F9" s="39" t="str">
        <f>IF(Tabela61012[[#This Row],[Receitas e  Despesas]]="receita",Tabela61012[[#This Row],[Valor]]," ")</f>
        <v xml:space="preserve"> </v>
      </c>
      <c r="G9" s="40" t="str">
        <f>IF(Tabela61012[[#This Row],[Receitas e  Despesas]]="despesa",Tabela61012[[#This Row],[Valor]]," ")</f>
        <v xml:space="preserve"> </v>
      </c>
      <c r="H9" s="41"/>
    </row>
    <row r="10" spans="1:8" x14ac:dyDescent="0.25">
      <c r="A10" s="35"/>
      <c r="B10" s="43"/>
      <c r="C10" s="35"/>
      <c r="D10" s="37"/>
      <c r="E10" s="38" t="str">
        <f>IF(Tabela61012[[#This Row],[Receitas e  Despesas]]="despesa","Valor Pago",IF(Tabela61012[[#This Row],[Receitas e  Despesas]]="receita","Valor Recebido"," "))</f>
        <v xml:space="preserve"> </v>
      </c>
      <c r="F10" s="39" t="str">
        <f>IF(Tabela61012[[#This Row],[Receitas e  Despesas]]="receita",Tabela61012[[#This Row],[Valor]]," ")</f>
        <v xml:space="preserve"> </v>
      </c>
      <c r="G10" s="40" t="str">
        <f>IF(Tabela61012[[#This Row],[Receitas e  Despesas]]="despesa",Tabela61012[[#This Row],[Valor]]," ")</f>
        <v xml:space="preserve"> </v>
      </c>
      <c r="H10" s="41"/>
    </row>
    <row r="11" spans="1:8" x14ac:dyDescent="0.25">
      <c r="A11" s="35"/>
      <c r="B11" s="43"/>
      <c r="C11" s="35"/>
      <c r="D11" s="37"/>
      <c r="E11" s="38" t="str">
        <f>IF(Tabela61012[[#This Row],[Receitas e  Despesas]]="despesa","Valor Pago",IF(Tabela61012[[#This Row],[Receitas e  Despesas]]="receita","Valor Recebido"," "))</f>
        <v xml:space="preserve"> </v>
      </c>
      <c r="F11" s="39" t="str">
        <f>IF(Tabela61012[[#This Row],[Receitas e  Despesas]]="receita",Tabela61012[[#This Row],[Valor]]," ")</f>
        <v xml:space="preserve"> </v>
      </c>
      <c r="G11" s="40" t="str">
        <f>IF(Tabela61012[[#This Row],[Receitas e  Despesas]]="despesa",Tabela61012[[#This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Uqmrf+llfJyK3KJya+uytIu+INmamrJ5FZeASjrnfK4YzHDRnk+amqbIjMHr2eGMYKY2MuYNycPd2Tt4pRhDsw==" saltValue="vZeCkYDIx7f0/qvBdJIE2g==" spinCount="100000" sheet="1" objects="1" scenarios="1" sort="0" autoFilter="0"/>
  <mergeCells count="2">
    <mergeCell ref="A1:C1"/>
    <mergeCell ref="C14:D14"/>
  </mergeCells>
  <conditionalFormatting sqref="A8:B11">
    <cfRule type="cellIs" dxfId="29" priority="2" operator="equal">
      <formula>"despesa"</formula>
    </cfRule>
    <cfRule type="cellIs" dxfId="28" priority="3" operator="equal">
      <formula>"receita"</formula>
    </cfRule>
  </conditionalFormatting>
  <conditionalFormatting sqref="D4">
    <cfRule type="cellIs" dxfId="27" priority="1" operator="lessThan">
      <formula>0</formula>
    </cfRule>
  </conditionalFormatting>
  <hyperlinks>
    <hyperlink ref="C15" r:id="rId1" xr:uid="{BFD32573-E391-454F-8EBD-B1411E367F9F}"/>
  </hyperlinks>
  <pageMargins left="0.511811024" right="0.511811024" top="0.78740157499999996" bottom="0.78740157499999996" header="0.31496062000000002" footer="0.31496062000000002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 tint="-0.249977111117893"/>
  </sheetPr>
  <dimension ref="A1:H15"/>
  <sheetViews>
    <sheetView showGridLines="0" workbookViewId="0">
      <selection activeCell="C15" sqref="C15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65" t="str">
        <f>'Resumo Anual'!B16</f>
        <v>DEZEMBRO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SUM(Tabela61013[Receita])</f>
        <v>0</v>
      </c>
    </row>
    <row r="3" spans="1:8" ht="15.75" thickBot="1" x14ac:dyDescent="0.3">
      <c r="C3" s="20" t="s">
        <v>2</v>
      </c>
      <c r="D3" s="21">
        <f>SUM(Tabela61013[Despesa])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42"/>
      <c r="C8" s="28"/>
      <c r="D8" s="30"/>
      <c r="E8" s="31" t="str">
        <f>IF(Tabela61013[[#This Row],[Receitas e  Despesas]]="despesa","Valor Pago",IF(Tabela61013[[#This Row],[Receitas e  Despesas]]="receita","Valor Recebido"," "))</f>
        <v xml:space="preserve"> </v>
      </c>
      <c r="F8" s="32" t="str">
        <f>IF(Tabela61013[[#This Row],[Receitas e  Despesas]]="receita",Tabela61013[[#This Row],[Valor]]," ")</f>
        <v xml:space="preserve"> </v>
      </c>
      <c r="G8" s="33" t="str">
        <f>IF(Tabela61013[[#This Row],[Receitas e  Despesas]]="despesa",Tabela61013[[#This Row],[Valor]]," ")</f>
        <v xml:space="preserve"> </v>
      </c>
      <c r="H8" s="34"/>
    </row>
    <row r="9" spans="1:8" x14ac:dyDescent="0.25">
      <c r="A9" s="35"/>
      <c r="B9" s="43"/>
      <c r="C9" s="35"/>
      <c r="D9" s="37"/>
      <c r="E9" s="38" t="str">
        <f>IF(Tabela61013[[#This Row],[Receitas e  Despesas]]="despesa","Valor Pago",IF(Tabela61013[[#This Row],[Receitas e  Despesas]]="receita","Valor Recebido"," "))</f>
        <v xml:space="preserve"> </v>
      </c>
      <c r="F9" s="39" t="str">
        <f>IF(Tabela61013[[#This Row],[Receitas e  Despesas]]="receita",Tabela61013[[#This Row],[Valor]]," ")</f>
        <v xml:space="preserve"> </v>
      </c>
      <c r="G9" s="40" t="str">
        <f>IF(Tabela61013[[#This Row],[Receitas e  Despesas]]="despesa",Tabela61013[[#This Row],[Valor]]," ")</f>
        <v xml:space="preserve"> </v>
      </c>
      <c r="H9" s="41"/>
    </row>
    <row r="10" spans="1:8" x14ac:dyDescent="0.25">
      <c r="A10" s="35"/>
      <c r="B10" s="43"/>
      <c r="C10" s="35"/>
      <c r="D10" s="37"/>
      <c r="E10" s="38" t="str">
        <f>IF(Tabela61013[[#This Row],[Receitas e  Despesas]]="despesa","Valor Pago",IF(Tabela61013[[#This Row],[Receitas e  Despesas]]="receita","Valor Recebido"," "))</f>
        <v xml:space="preserve"> </v>
      </c>
      <c r="F10" s="39" t="str">
        <f>IF(Tabela61013[[#This Row],[Receitas e  Despesas]]="receita",Tabela61013[[#This Row],[Valor]]," ")</f>
        <v xml:space="preserve"> </v>
      </c>
      <c r="G10" s="40" t="str">
        <f>IF(Tabela61013[[#This Row],[Receitas e  Despesas]]="despesa",Tabela61013[[#This Row],[Valor]]," ")</f>
        <v xml:space="preserve"> </v>
      </c>
      <c r="H10" s="41"/>
    </row>
    <row r="11" spans="1:8" x14ac:dyDescent="0.25">
      <c r="A11" s="35"/>
      <c r="B11" s="43"/>
      <c r="C11" s="35"/>
      <c r="D11" s="37"/>
      <c r="E11" s="38" t="str">
        <f>IF(Tabela61013[[#This Row],[Receitas e  Despesas]]="despesa","Valor Pago",IF(Tabela61013[[#This Row],[Receitas e  Despesas]]="receita","Valor Recebido"," "))</f>
        <v xml:space="preserve"> </v>
      </c>
      <c r="F11" s="39" t="str">
        <f>IF(Tabela61013[[#This Row],[Receitas e  Despesas]]="receita",Tabela61013[[#This Row],[Valor]]," ")</f>
        <v xml:space="preserve"> </v>
      </c>
      <c r="G11" s="40" t="str">
        <f>IF(Tabela61013[[#This Row],[Receitas e  Despesas]]="despesa",Tabela61013[[#This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rOEkGOxt6Q4WbAvYaxW5azaOGdULvtFAo6cwvF9twnpZK9Jp2k+2V1xScrof97mwWbuoSR65bJPxp1x/4tzXXQ==" saltValue="BEvJbxIKOdE4AAPxSB9wJw==" spinCount="100000" sheet="1" objects="1" scenarios="1" deleteRows="0" sort="0"/>
  <mergeCells count="2">
    <mergeCell ref="A1:C1"/>
    <mergeCell ref="C14:D14"/>
  </mergeCells>
  <conditionalFormatting sqref="A8:B11">
    <cfRule type="cellIs" dxfId="14" priority="2" operator="equal">
      <formula>"despesa"</formula>
    </cfRule>
    <cfRule type="cellIs" dxfId="13" priority="3" operator="equal">
      <formula>"receita"</formula>
    </cfRule>
  </conditionalFormatting>
  <conditionalFormatting sqref="D4">
    <cfRule type="cellIs" dxfId="12" priority="1" operator="lessThan">
      <formula>0</formula>
    </cfRule>
  </conditionalFormatting>
  <hyperlinks>
    <hyperlink ref="C15" r:id="rId1" xr:uid="{1359F808-2757-42D9-9675-BEF0647111E3}"/>
  </hyperlinks>
  <pageMargins left="0.511811024" right="0.511811024" top="0.78740157499999996" bottom="0.78740157499999996" header="0.31496062000000002" footer="0.31496062000000002"/>
  <pageSetup paperSize="9" orientation="portrait" r:id="rId2"/>
  <drawing r:id="rId3"/>
  <legacyDrawing r:id="rId4"/>
  <tableParts count="1">
    <tablePart r:id="rId5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B4FA2-C823-4419-A624-76980501D892}">
  <sheetPr>
    <tabColor rgb="FFFFFF00"/>
  </sheetPr>
  <dimension ref="B2:E9"/>
  <sheetViews>
    <sheetView workbookViewId="0">
      <selection activeCell="K15" sqref="K15"/>
    </sheetView>
  </sheetViews>
  <sheetFormatPr defaultRowHeight="15" x14ac:dyDescent="0.25"/>
  <cols>
    <col min="4" max="4" width="12.140625" customWidth="1"/>
    <col min="5" max="5" width="9.42578125" customWidth="1"/>
  </cols>
  <sheetData>
    <row r="2" spans="2:5" x14ac:dyDescent="0.25">
      <c r="B2" s="114" t="s">
        <v>39</v>
      </c>
      <c r="C2" s="114"/>
      <c r="D2" s="114"/>
      <c r="E2" s="114"/>
    </row>
    <row r="3" spans="2:5" x14ac:dyDescent="0.25">
      <c r="B3" s="114"/>
      <c r="C3" s="114"/>
      <c r="D3" s="114"/>
      <c r="E3" s="114"/>
    </row>
    <row r="4" spans="2:5" x14ac:dyDescent="0.25">
      <c r="B4" s="114"/>
      <c r="C4" s="114"/>
      <c r="D4" s="114"/>
      <c r="E4" s="114"/>
    </row>
    <row r="6" spans="2:5" x14ac:dyDescent="0.25">
      <c r="C6" s="115" t="s">
        <v>41</v>
      </c>
      <c r="D6" s="115"/>
    </row>
    <row r="8" spans="2:5" x14ac:dyDescent="0.25">
      <c r="B8" s="116" t="s">
        <v>40</v>
      </c>
      <c r="C8" s="116"/>
      <c r="D8" s="116"/>
      <c r="E8" s="116"/>
    </row>
    <row r="9" spans="2:5" x14ac:dyDescent="0.25">
      <c r="C9" s="117" t="s">
        <v>42</v>
      </c>
      <c r="D9" s="117"/>
    </row>
  </sheetData>
  <sheetProtection algorithmName="SHA-512" hashValue="BdqqxpNcS6BvvdrnKQMn782qDCnb/OKtAeY504jeKkUAYkqJ/OKt2fktTEKxeWSjsvIUXXIOQk8V9ga65DHzMw==" saltValue="IIj1vT5qFNZqkBwhbxR6VA==" spinCount="100000" sheet="1" objects="1" scenarios="1"/>
  <mergeCells count="4">
    <mergeCell ref="B2:E4"/>
    <mergeCell ref="C6:D6"/>
    <mergeCell ref="B8:E8"/>
    <mergeCell ref="C9:D9"/>
  </mergeCells>
  <hyperlinks>
    <hyperlink ref="C6:D6" r:id="rId1" display="Manual da planilha" xr:uid="{65A1362E-836D-4B0B-975D-8B0D76159DC4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H11"/>
  <sheetViews>
    <sheetView showGridLines="0" workbookViewId="0">
      <selection activeCell="A9" sqref="A9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Anual'!B5</f>
        <v>JANEIRO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SUM(Tabela6[Receita])</f>
        <v>2600</v>
      </c>
    </row>
    <row r="3" spans="1:8" ht="15.75" thickBot="1" x14ac:dyDescent="0.3">
      <c r="C3" s="20" t="s">
        <v>2</v>
      </c>
      <c r="D3" s="21">
        <f>SUM(Tabela6[Despesa])</f>
        <v>830</v>
      </c>
    </row>
    <row r="4" spans="1:8" x14ac:dyDescent="0.25">
      <c r="A4" s="22"/>
      <c r="B4" s="22"/>
      <c r="C4" s="23" t="s">
        <v>15</v>
      </c>
      <c r="D4" s="24">
        <f>SUM(D2-D3)</f>
        <v>1770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 t="s">
        <v>5</v>
      </c>
      <c r="B8" s="29">
        <v>1</v>
      </c>
      <c r="C8" s="28" t="s">
        <v>6</v>
      </c>
      <c r="D8" s="30">
        <v>2600</v>
      </c>
      <c r="E8" s="31" t="str">
        <f>IF(Tabela6[[#This Row],[Receitas e  Despesas]]="despesa","Valor Pago",IF(Tabela6[[#This Row],[Receitas e  Despesas]]="receita","Valor Recebido"," "))</f>
        <v>Valor Recebido</v>
      </c>
      <c r="F8" s="32">
        <f>IF(Tabela6[[#This Row],[Receitas e  Despesas]]="receita",Tabela6[[#This Row],[Valor]]," ")</f>
        <v>2600</v>
      </c>
      <c r="G8" s="33" t="str">
        <f>IF(Tabela6[[#This Row],[Receitas e  Despesas]]="despesa",Tabela6[[#This Row],[Valor]]," ")</f>
        <v xml:space="preserve"> </v>
      </c>
      <c r="H8" s="34" t="s">
        <v>11</v>
      </c>
    </row>
    <row r="9" spans="1:8" x14ac:dyDescent="0.25">
      <c r="A9" s="35" t="s">
        <v>0</v>
      </c>
      <c r="B9" s="36">
        <v>15</v>
      </c>
      <c r="C9" s="35" t="s">
        <v>7</v>
      </c>
      <c r="D9" s="37">
        <v>230</v>
      </c>
      <c r="E9" s="38" t="str">
        <f>IF(Tabela6[[#This Row],[Receitas e  Despesas]]="despesa","Valor Pago",IF(Tabela6[[#This Row],[Receitas e  Despesas]]="receita","Valor Recebido"," "))</f>
        <v>Valor Pago</v>
      </c>
      <c r="F9" s="39" t="str">
        <f>IF(Tabela6[[#This Row],[Receitas e  Despesas]]="receita",Tabela6[[#This Row],[Valor]]," ")</f>
        <v xml:space="preserve"> </v>
      </c>
      <c r="G9" s="40">
        <f>IF(Tabela6[[#This Row],[Receitas e  Despesas]]="despesa",Tabela6[[#This Row],[Valor]]," ")</f>
        <v>230</v>
      </c>
      <c r="H9" s="41" t="s">
        <v>14</v>
      </c>
    </row>
    <row r="10" spans="1:8" x14ac:dyDescent="0.25">
      <c r="A10" s="35" t="s">
        <v>0</v>
      </c>
      <c r="B10" s="36">
        <v>27</v>
      </c>
      <c r="C10" s="35" t="s">
        <v>38</v>
      </c>
      <c r="D10" s="37">
        <v>600</v>
      </c>
      <c r="E10" s="38" t="str">
        <f>IF(Tabela6[[#This Row],[Receitas e  Despesas]]="despesa","Valor Pago",IF(Tabela6[[#This Row],[Receitas e  Despesas]]="receita","Valor Recebido"," "))</f>
        <v>Valor Pago</v>
      </c>
      <c r="F10" s="39" t="str">
        <f>IF(Tabela6[[#This Row],[Receitas e  Despesas]]="receita",Tabela6[[#This Row],[Valor]]," ")</f>
        <v xml:space="preserve"> </v>
      </c>
      <c r="G10" s="40">
        <f>IF(Tabela6[[#This Row],[Receitas e  Despesas]]="despesa",Tabela6[[#This Row],[Valor]]," ")</f>
        <v>600</v>
      </c>
      <c r="H10" s="41"/>
    </row>
    <row r="11" spans="1:8" ht="15" customHeight="1" x14ac:dyDescent="0.25">
      <c r="A11" s="35"/>
      <c r="B11" s="36"/>
      <c r="C11" s="35"/>
      <c r="D11" s="37"/>
      <c r="E11" s="38" t="str">
        <f>IF(Tabela6[[#This Row],[Receitas e  Despesas]]="despesa","Valor Pago",IF(Tabela6[[#This Row],[Receitas e  Despesas]]="receita","Valor Recebido"," "))</f>
        <v xml:space="preserve"> </v>
      </c>
      <c r="F11" s="39" t="str">
        <f>IF(Tabela6[[#This Row],[Receitas e  Despesas]]="receita",Tabela6[[#This Row],[Valor]]," ")</f>
        <v xml:space="preserve"> </v>
      </c>
      <c r="G11" s="40" t="str">
        <f>IF(Tabela6[[#This Row],[Receitas e  Despesas]]="despesa",Tabela6[[#This Row],[Valor]]," ")</f>
        <v xml:space="preserve"> </v>
      </c>
      <c r="H11" s="41"/>
    </row>
  </sheetData>
  <mergeCells count="1">
    <mergeCell ref="A1:C1"/>
  </mergeCells>
  <conditionalFormatting sqref="A8:B11">
    <cfRule type="cellIs" dxfId="188" priority="2" operator="equal">
      <formula>"despesa"</formula>
    </cfRule>
    <cfRule type="cellIs" dxfId="187" priority="3" operator="equal">
      <formula>"receita"</formula>
    </cfRule>
  </conditionalFormatting>
  <conditionalFormatting sqref="D4">
    <cfRule type="cellIs" dxfId="18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H12"/>
  <sheetViews>
    <sheetView showGridLines="0" workbookViewId="0">
      <selection sqref="A1:C1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Anual'!B6</f>
        <v>FEVEREIRO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SUM(Tabela62[Receita])</f>
        <v>2000</v>
      </c>
    </row>
    <row r="3" spans="1:8" ht="15.75" thickBot="1" x14ac:dyDescent="0.3">
      <c r="C3" s="20" t="s">
        <v>2</v>
      </c>
      <c r="D3" s="21">
        <f>SUM(Tabela62[Despesa])</f>
        <v>2460</v>
      </c>
    </row>
    <row r="4" spans="1:8" x14ac:dyDescent="0.25">
      <c r="A4" s="22"/>
      <c r="B4" s="22"/>
      <c r="C4" s="23" t="s">
        <v>15</v>
      </c>
      <c r="D4" s="24">
        <f>SUM(D2-D3)</f>
        <v>-460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 t="s">
        <v>37</v>
      </c>
      <c r="B8" s="56"/>
      <c r="C8" s="28"/>
      <c r="D8" s="30">
        <v>2000</v>
      </c>
      <c r="E8" s="31" t="str">
        <f>IF(Tabela62[[#This Row],[Receitas e  Despesas]]="despesa","Valor Pago",IF(Tabela62[[#This Row],[Receitas e  Despesas]]="receita","Valor Recebido"," "))</f>
        <v>Valor Recebido</v>
      </c>
      <c r="F8" s="32">
        <f>IF(Tabela62[[#This Row],[Receitas e  Despesas]]="receita",Tabela62[[#This Row],[Valor]]," ")</f>
        <v>2000</v>
      </c>
      <c r="G8" s="33" t="str">
        <f>IF(Tabela62[[#This Row],[Receitas e  Despesas]]="despesa",Tabela62[[#This Row],[Valor]]," ")</f>
        <v xml:space="preserve"> </v>
      </c>
      <c r="H8" s="34"/>
    </row>
    <row r="9" spans="1:8" x14ac:dyDescent="0.25">
      <c r="A9" s="35" t="s">
        <v>0</v>
      </c>
      <c r="B9" s="57"/>
      <c r="C9" s="35"/>
      <c r="D9" s="37">
        <v>2460</v>
      </c>
      <c r="E9" s="38" t="str">
        <f>IF(Tabela62[[#This Row],[Receitas e  Despesas]]="despesa","Valor Pago",IF(Tabela62[[#This Row],[Receitas e  Despesas]]="receita","Valor Recebido"," "))</f>
        <v>Valor Pago</v>
      </c>
      <c r="F9" s="39" t="str">
        <f>IF(Tabela62[[#This Row],[Receitas e  Despesas]]="receita",Tabela62[[#This Row],[Valor]]," ")</f>
        <v xml:space="preserve"> </v>
      </c>
      <c r="G9" s="40">
        <f>IF(Tabela62[[#This Row],[Receitas e  Despesas]]="despesa",Tabela62[[#This Row],[Valor]]," ")</f>
        <v>2460</v>
      </c>
      <c r="H9" s="41"/>
    </row>
    <row r="10" spans="1:8" x14ac:dyDescent="0.25">
      <c r="A10" s="35"/>
      <c r="B10" s="57"/>
      <c r="C10" s="35"/>
      <c r="D10" s="37"/>
      <c r="E10" s="38" t="str">
        <f>IF(Tabela62[[#This Row],[Receitas e  Despesas]]="despesa","Valor Pago",IF(Tabela62[[#This Row],[Receitas e  Despesas]]="receita","Valor Recebido"," "))</f>
        <v xml:space="preserve"> </v>
      </c>
      <c r="F10" s="39" t="str">
        <f>IF(Tabela62[[#This Row],[Receitas e  Despesas]]="receita",Tabela62[[#This Row],[Valor]]," ")</f>
        <v xml:space="preserve"> </v>
      </c>
      <c r="G10" s="40" t="str">
        <f>IF(Tabela62[[#This Row],[Receitas e  Despesas]]="despesa",Tabela62[[#This Row],[Valor]]," ")</f>
        <v xml:space="preserve"> </v>
      </c>
      <c r="H10" s="41"/>
    </row>
    <row r="11" spans="1:8" x14ac:dyDescent="0.25">
      <c r="A11" s="35"/>
      <c r="B11" s="57"/>
      <c r="C11" s="35"/>
      <c r="D11" s="37"/>
      <c r="E11" s="38" t="str">
        <f>IF(Tabela62[[#This Row],[Receitas e  Despesas]]="despesa","Valor Pago",IF(Tabela62[[#This Row],[Receitas e  Despesas]]="receita","Valor Recebido"," "))</f>
        <v xml:space="preserve"> </v>
      </c>
      <c r="F11" s="39" t="str">
        <f>IF(Tabela62[[#This Row],[Receitas e  Despesas]]="receita",Tabela62[[#This Row],[Valor]]," ")</f>
        <v xml:space="preserve"> </v>
      </c>
      <c r="G11" s="40" t="str">
        <f>IF(Tabela62[[#This Row],[Receitas e  Despesas]]="despesa",Tabela62[[#This Row],[Valor]]," ")</f>
        <v xml:space="preserve"> </v>
      </c>
      <c r="H11" s="41"/>
    </row>
    <row r="12" spans="1:8" x14ac:dyDescent="0.25">
      <c r="A12" s="26"/>
      <c r="B12" s="26"/>
      <c r="C12" s="26"/>
      <c r="D12" s="26"/>
      <c r="E12" s="26"/>
      <c r="F12" s="26"/>
      <c r="G12" s="26"/>
      <c r="H12" s="26"/>
    </row>
  </sheetData>
  <mergeCells count="1">
    <mergeCell ref="A1:C1"/>
  </mergeCells>
  <conditionalFormatting sqref="A8:B11">
    <cfRule type="cellIs" dxfId="173" priority="2" operator="equal">
      <formula>"despesa"</formula>
    </cfRule>
    <cfRule type="cellIs" dxfId="172" priority="3" operator="equal">
      <formula>"receita"</formula>
    </cfRule>
  </conditionalFormatting>
  <conditionalFormatting sqref="D4">
    <cfRule type="cellIs" dxfId="171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H11"/>
  <sheetViews>
    <sheetView showGridLines="0" workbookViewId="0">
      <selection activeCell="K15" sqref="K15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Anual'!B7</f>
        <v>MARÇO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SUM(Tabela63[Receita])</f>
        <v>0</v>
      </c>
    </row>
    <row r="3" spans="1:8" ht="15.75" thickBot="1" x14ac:dyDescent="0.3">
      <c r="C3" s="20" t="s">
        <v>2</v>
      </c>
      <c r="D3" s="21">
        <f>SUM(Tabela63[Despesa])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54"/>
      <c r="C8" s="28"/>
      <c r="D8" s="30"/>
      <c r="E8" s="31" t="str">
        <f>IF(Tabela63[[#This Row],[Receitas e  Despesas]]="despesa","Valor Pago",IF(Tabela63[[#This Row],[Receitas e  Despesas]]="receita","Valor Recebido"," "))</f>
        <v xml:space="preserve"> </v>
      </c>
      <c r="F8" s="32" t="str">
        <f>IF(Tabela63[[#This Row],[Receitas e  Despesas]]="receita",Tabela63[[#This Row],[Valor]]," ")</f>
        <v xml:space="preserve"> </v>
      </c>
      <c r="G8" s="33" t="str">
        <f>IF(Tabela63[[#This Row],[Receitas e  Despesas]]="despesa",Tabela63[[#This Row],[Valor]]," ")</f>
        <v xml:space="preserve"> </v>
      </c>
      <c r="H8" s="34"/>
    </row>
    <row r="9" spans="1:8" x14ac:dyDescent="0.25">
      <c r="A9" s="35"/>
      <c r="B9" s="55"/>
      <c r="C9" s="35"/>
      <c r="D9" s="37"/>
      <c r="E9" s="38" t="str">
        <f>IF(Tabela63[[#This Row],[Receitas e  Despesas]]="despesa","Valor Pago",IF(Tabela63[[#This Row],[Receitas e  Despesas]]="receita","Valor Recebido"," "))</f>
        <v xml:space="preserve"> </v>
      </c>
      <c r="F9" s="39" t="str">
        <f>IF(Tabela63[[#This Row],[Receitas e  Despesas]]="receita",Tabela63[[#This Row],[Valor]]," ")</f>
        <v xml:space="preserve"> </v>
      </c>
      <c r="G9" s="40" t="str">
        <f>IF(Tabela63[[#This Row],[Receitas e  Despesas]]="despesa",Tabela63[[#This Row],[Valor]]," ")</f>
        <v xml:space="preserve"> </v>
      </c>
      <c r="H9" s="41"/>
    </row>
    <row r="10" spans="1:8" x14ac:dyDescent="0.25">
      <c r="A10" s="35"/>
      <c r="B10" s="55"/>
      <c r="C10" s="35"/>
      <c r="D10" s="37"/>
      <c r="E10" s="38" t="str">
        <f>IF(Tabela63[[#This Row],[Receitas e  Despesas]]="despesa","Valor Pago",IF(Tabela63[[#This Row],[Receitas e  Despesas]]="receita","Valor Recebido"," "))</f>
        <v xml:space="preserve"> </v>
      </c>
      <c r="F10" s="39" t="str">
        <f>IF(Tabela63[[#This Row],[Receitas e  Despesas]]="receita",Tabela63[[#This Row],[Valor]]," ")</f>
        <v xml:space="preserve"> </v>
      </c>
      <c r="G10" s="40" t="str">
        <f>IF(Tabela63[[#This Row],[Receitas e  Despesas]]="despesa",Tabela63[[#This Row],[Valor]]," ")</f>
        <v xml:space="preserve"> </v>
      </c>
      <c r="H10" s="41"/>
    </row>
    <row r="11" spans="1:8" x14ac:dyDescent="0.25">
      <c r="A11" s="35"/>
      <c r="B11" s="55"/>
      <c r="C11" s="35"/>
      <c r="D11" s="37"/>
      <c r="E11" s="38" t="str">
        <f>IF(Tabela63[[#This Row],[Receitas e  Despesas]]="despesa","Valor Pago",IF(Tabela63[[#This Row],[Receitas e  Despesas]]="receita","Valor Recebido"," "))</f>
        <v xml:space="preserve"> </v>
      </c>
      <c r="F11" s="39" t="str">
        <f>IF(Tabela63[[#This Row],[Receitas e  Despesas]]="receita",Tabela63[[#This Row],[Valor]]," ")</f>
        <v xml:space="preserve"> </v>
      </c>
      <c r="G11" s="40" t="str">
        <f>IF(Tabela63[[#This Row],[Receitas e  Despesas]]="despesa",Tabela63[[#This Row],[Valor]]," ")</f>
        <v xml:space="preserve"> </v>
      </c>
      <c r="H11" s="41"/>
    </row>
  </sheetData>
  <mergeCells count="1">
    <mergeCell ref="A1:C1"/>
  </mergeCells>
  <conditionalFormatting sqref="A8:B11">
    <cfRule type="cellIs" dxfId="158" priority="2" operator="equal">
      <formula>"despesa"</formula>
    </cfRule>
    <cfRule type="cellIs" dxfId="157" priority="3" operator="equal">
      <formula>"receita"</formula>
    </cfRule>
  </conditionalFormatting>
  <conditionalFormatting sqref="D4">
    <cfRule type="cellIs" dxfId="156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H11"/>
  <sheetViews>
    <sheetView showGridLines="0" workbookViewId="0">
      <selection activeCell="K12" sqref="K12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Anual'!B8</f>
        <v>ABRIL</v>
      </c>
      <c r="F1" s="15">
        <f>'Resumo Anual'!G2</f>
        <v>2019</v>
      </c>
      <c r="G1" s="16"/>
      <c r="H1" s="64"/>
    </row>
    <row r="2" spans="1:8" ht="15.75" thickBot="1" x14ac:dyDescent="0.3">
      <c r="A2" s="27"/>
      <c r="C2" s="18" t="s">
        <v>1</v>
      </c>
      <c r="D2" s="19">
        <f>SUM(Tabela64[Receita])</f>
        <v>0</v>
      </c>
    </row>
    <row r="3" spans="1:8" ht="15.75" thickBot="1" x14ac:dyDescent="0.3">
      <c r="C3" s="20" t="s">
        <v>2</v>
      </c>
      <c r="D3" s="21">
        <f>SUM(Tabela64[Despesa])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52"/>
      <c r="C8" s="28"/>
      <c r="D8" s="30"/>
      <c r="E8" s="31" t="str">
        <f>IF(Tabela64[[#This Row],[Receitas e  Despesas]]="despesa","Valor Pago",IF(Tabela64[[#This Row],[Receitas e  Despesas]]="receita","Valor Recebido"," "))</f>
        <v xml:space="preserve"> </v>
      </c>
      <c r="F8" s="32" t="str">
        <f>IF(Tabela64[[#This Row],[Receitas e  Despesas]]="receita",Tabela64[[#This Row],[Valor]]," ")</f>
        <v xml:space="preserve"> </v>
      </c>
      <c r="G8" s="33" t="str">
        <f>IF(Tabela64[[#This Row],[Receitas e  Despesas]]="despesa",Tabela64[[#This Row],[Valor]]," ")</f>
        <v xml:space="preserve"> </v>
      </c>
      <c r="H8" s="34"/>
    </row>
    <row r="9" spans="1:8" x14ac:dyDescent="0.25">
      <c r="A9" s="35"/>
      <c r="B9" s="53"/>
      <c r="C9" s="35"/>
      <c r="D9" s="37"/>
      <c r="E9" s="38" t="str">
        <f>IF(Tabela64[[#This Row],[Receitas e  Despesas]]="despesa","Valor Pago",IF(Tabela64[[#This Row],[Receitas e  Despesas]]="receita","Valor Recebido"," "))</f>
        <v xml:space="preserve"> </v>
      </c>
      <c r="F9" s="39" t="str">
        <f>IF(Tabela64[[#This Row],[Receitas e  Despesas]]="receita",Tabela64[[#This Row],[Valor]]," ")</f>
        <v xml:space="preserve"> </v>
      </c>
      <c r="G9" s="40" t="str">
        <f>IF(Tabela64[[#This Row],[Receitas e  Despesas]]="despesa",Tabela64[[#This Row],[Valor]]," ")</f>
        <v xml:space="preserve"> </v>
      </c>
      <c r="H9" s="41"/>
    </row>
    <row r="10" spans="1:8" x14ac:dyDescent="0.25">
      <c r="A10" s="35"/>
      <c r="B10" s="53"/>
      <c r="C10" s="35"/>
      <c r="D10" s="37"/>
      <c r="E10" s="38" t="str">
        <f>IF(Tabela64[[#This Row],[Receitas e  Despesas]]="despesa","Valor Pago",IF(Tabela64[[#This Row],[Receitas e  Despesas]]="receita","Valor Recebido"," "))</f>
        <v xml:space="preserve"> </v>
      </c>
      <c r="F10" s="39" t="str">
        <f>IF(Tabela64[[#This Row],[Receitas e  Despesas]]="receita",Tabela64[[#This Row],[Valor]]," ")</f>
        <v xml:space="preserve"> </v>
      </c>
      <c r="G10" s="40" t="str">
        <f>IF(Tabela64[[#This Row],[Receitas e  Despesas]]="despesa",Tabela64[[#This Row],[Valor]]," ")</f>
        <v xml:space="preserve"> </v>
      </c>
      <c r="H10" s="41"/>
    </row>
    <row r="11" spans="1:8" x14ac:dyDescent="0.25">
      <c r="A11" s="35"/>
      <c r="B11" s="53"/>
      <c r="C11" s="35"/>
      <c r="D11" s="37"/>
      <c r="E11" s="38" t="str">
        <f>IF(Tabela64[[#This Row],[Receitas e  Despesas]]="despesa","Valor Pago",IF(Tabela64[[#This Row],[Receitas e  Despesas]]="receita","Valor Recebido"," "))</f>
        <v xml:space="preserve"> </v>
      </c>
      <c r="F11" s="39" t="str">
        <f>IF(Tabela64[[#This Row],[Receitas e  Despesas]]="receita",Tabela64[[#This Row],[Valor]]," ")</f>
        <v xml:space="preserve"> </v>
      </c>
      <c r="G11" s="40" t="str">
        <f>IF(Tabela64[[#This Row],[Receitas e  Despesas]]="despesa",Tabela64[[#This Row],[Valor]]," ")</f>
        <v xml:space="preserve"> </v>
      </c>
      <c r="H11" s="41"/>
    </row>
  </sheetData>
  <mergeCells count="1">
    <mergeCell ref="A1:C1"/>
  </mergeCells>
  <conditionalFormatting sqref="A8:B11">
    <cfRule type="cellIs" dxfId="143" priority="2" operator="equal">
      <formula>"despesa"</formula>
    </cfRule>
    <cfRule type="cellIs" dxfId="142" priority="3" operator="equal">
      <formula>"receita"</formula>
    </cfRule>
  </conditionalFormatting>
  <conditionalFormatting sqref="D4">
    <cfRule type="cellIs" dxfId="141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79998168889431442"/>
  </sheetPr>
  <dimension ref="A1:H15"/>
  <sheetViews>
    <sheetView showGridLines="0" workbookViewId="0">
      <selection activeCell="D17" sqref="D17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Anual'!B9</f>
        <v>MAIO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SUM(Tabela65[Receita])</f>
        <v>0</v>
      </c>
    </row>
    <row r="3" spans="1:8" ht="15.75" thickBot="1" x14ac:dyDescent="0.3">
      <c r="C3" s="20" t="s">
        <v>2</v>
      </c>
      <c r="D3" s="21">
        <f>SUM(Tabela65[Despesa])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50"/>
      <c r="C8" s="28"/>
      <c r="D8" s="30"/>
      <c r="E8" s="31" t="str">
        <f>IF(Tabela65[[#This Row],[Receitas e  Despesas]]="despesa","Valor Pago",IF(Tabela65[[#This Row],[Receitas e  Despesas]]="receita","Valor Recebido"," "))</f>
        <v xml:space="preserve"> </v>
      </c>
      <c r="F8" s="32" t="str">
        <f>IF(Tabela65[[#This Row],[Receitas e  Despesas]]="receita",Tabela65[[#This Row],[Valor]]," ")</f>
        <v xml:space="preserve"> </v>
      </c>
      <c r="G8" s="33" t="str">
        <f>IF(Tabela65[[#This Row],[Receitas e  Despesas]]="despesa",Tabela65[[#This Row],[Valor]]," ")</f>
        <v xml:space="preserve"> </v>
      </c>
      <c r="H8" s="34"/>
    </row>
    <row r="9" spans="1:8" x14ac:dyDescent="0.25">
      <c r="A9" s="35"/>
      <c r="B9" s="51"/>
      <c r="C9" s="35"/>
      <c r="D9" s="37"/>
      <c r="E9" s="38" t="str">
        <f>IF(Tabela65[[#This Row],[Receitas e  Despesas]]="despesa","Valor Pago",IF(Tabela65[[#This Row],[Receitas e  Despesas]]="receita","Valor Recebido"," "))</f>
        <v xml:space="preserve"> </v>
      </c>
      <c r="F9" s="39" t="str">
        <f>IF(Tabela65[[#This Row],[Receitas e  Despesas]]="receita",Tabela65[[#This Row],[Valor]]," ")</f>
        <v xml:space="preserve"> </v>
      </c>
      <c r="G9" s="40" t="str">
        <f>IF(Tabela65[[#This Row],[Receitas e  Despesas]]="despesa",Tabela65[[#This Row],[Valor]]," ")</f>
        <v xml:space="preserve"> </v>
      </c>
      <c r="H9" s="41"/>
    </row>
    <row r="10" spans="1:8" x14ac:dyDescent="0.25">
      <c r="A10" s="35"/>
      <c r="B10" s="51"/>
      <c r="C10" s="35"/>
      <c r="D10" s="37"/>
      <c r="E10" s="38" t="str">
        <f>IF(Tabela65[[#This Row],[Receitas e  Despesas]]="despesa","Valor Pago",IF(Tabela65[[#This Row],[Receitas e  Despesas]]="receita","Valor Recebido"," "))</f>
        <v xml:space="preserve"> </v>
      </c>
      <c r="F10" s="39" t="str">
        <f>IF(Tabela65[[#This Row],[Receitas e  Despesas]]="receita",Tabela65[[#This Row],[Valor]]," ")</f>
        <v xml:space="preserve"> </v>
      </c>
      <c r="G10" s="40" t="str">
        <f>IF(Tabela65[[#This Row],[Receitas e  Despesas]]="despesa",Tabela65[[#This Row],[Valor]]," ")</f>
        <v xml:space="preserve"> </v>
      </c>
      <c r="H10" s="41"/>
    </row>
    <row r="11" spans="1:8" x14ac:dyDescent="0.25">
      <c r="A11" s="35"/>
      <c r="B11" s="51"/>
      <c r="C11" s="35"/>
      <c r="D11" s="37"/>
      <c r="E11" s="38" t="str">
        <f>IF(Tabela65[[#This Row],[Receitas e  Despesas]]="despesa","Valor Pago",IF(Tabela65[[#This Row],[Receitas e  Despesas]]="receita","Valor Recebido"," "))</f>
        <v xml:space="preserve"> </v>
      </c>
      <c r="F11" s="39" t="str">
        <f>IF(Tabela65[[#This Row],[Receitas e  Despesas]]="receita",Tabela65[[#This Row],[Valor]]," ")</f>
        <v xml:space="preserve"> </v>
      </c>
      <c r="G11" s="40" t="str">
        <f>IF(Tabela65[[#This Row],[Receitas e  Despesas]]="despesa",Tabela65[[#This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rrgHfq8F3dQ7A5hJvvtF6CxEye8FsJMdX6tYJWHh9SQ8LiUwUqe2A9G/2ClO0k8PL5ZRPjoqg82qdD/qwjphLQ==" saltValue="oYS4qw/5NqT/Z4bxhjpI7Q==" spinCount="100000" sheet="1" objects="1" scenarios="1" autoFilter="0" pivotTables="0"/>
  <mergeCells count="2">
    <mergeCell ref="A1:C1"/>
    <mergeCell ref="C14:D14"/>
  </mergeCells>
  <conditionalFormatting sqref="A8:B11">
    <cfRule type="cellIs" dxfId="128" priority="2" operator="equal">
      <formula>"despesa"</formula>
    </cfRule>
    <cfRule type="cellIs" dxfId="127" priority="3" operator="equal">
      <formula>"receita"</formula>
    </cfRule>
  </conditionalFormatting>
  <conditionalFormatting sqref="D4">
    <cfRule type="cellIs" dxfId="126" priority="1" operator="lessThan">
      <formula>0</formula>
    </cfRule>
  </conditionalFormatting>
  <hyperlinks>
    <hyperlink ref="C15" r:id="rId1" xr:uid="{5EB07223-890E-4299-AB18-56D99FB6AD0A}"/>
  </hyperlinks>
  <pageMargins left="0.511811024" right="0.511811024" top="0.78740157499999996" bottom="0.78740157499999996" header="0.31496062000000002" footer="0.31496062000000002"/>
  <pageSetup paperSize="9" orientation="portrait" r:id="rId2"/>
  <drawing r:id="rId3"/>
  <legacyDrawing r:id="rId4"/>
  <tableParts count="1"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59999389629810485"/>
  </sheetPr>
  <dimension ref="A1:H15"/>
  <sheetViews>
    <sheetView showGridLines="0" workbookViewId="0">
      <selection activeCell="G15" sqref="G15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Anual'!B10</f>
        <v>JUNHO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SUM(Tabela66[Receita])</f>
        <v>0</v>
      </c>
    </row>
    <row r="3" spans="1:8" ht="15.75" thickBot="1" x14ac:dyDescent="0.3">
      <c r="C3" s="20" t="s">
        <v>2</v>
      </c>
      <c r="D3" s="21">
        <f>SUM(Tabela66[Despesa])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48"/>
      <c r="C8" s="28"/>
      <c r="D8" s="30"/>
      <c r="E8" s="31" t="str">
        <f>IF(Tabela66[[#This Row],[Receitas e  Despesas]]="despesa","Valor Pago",IF(Tabela66[[#This Row],[Receitas e  Despesas]]="receita","Valor Recebido"," "))</f>
        <v xml:space="preserve"> </v>
      </c>
      <c r="F8" s="32" t="str">
        <f>IF(Tabela66[[#This Row],[Receitas e  Despesas]]="receita",Tabela66[[#This Row],[Valor]]," ")</f>
        <v xml:space="preserve"> </v>
      </c>
      <c r="G8" s="33" t="str">
        <f>IF(Tabela66[[#This Row],[Receitas e  Despesas]]="despesa",Tabela66[[#This Row],[Valor]]," ")</f>
        <v xml:space="preserve"> </v>
      </c>
      <c r="H8" s="34"/>
    </row>
    <row r="9" spans="1:8" x14ac:dyDescent="0.25">
      <c r="A9" s="35"/>
      <c r="B9" s="49"/>
      <c r="C9" s="35"/>
      <c r="D9" s="37"/>
      <c r="E9" s="38" t="str">
        <f>IF(Tabela66[[#This Row],[Receitas e  Despesas]]="despesa","Valor Pago",IF(Tabela66[[#This Row],[Receitas e  Despesas]]="receita","Valor Recebido"," "))</f>
        <v xml:space="preserve"> </v>
      </c>
      <c r="F9" s="39" t="str">
        <f>IF(Tabela66[[#This Row],[Receitas e  Despesas]]="receita",Tabela66[[#This Row],[Valor]]," ")</f>
        <v xml:space="preserve"> </v>
      </c>
      <c r="G9" s="40" t="str">
        <f>IF(Tabela66[[#This Row],[Receitas e  Despesas]]="despesa",Tabela66[[#This Row],[Valor]]," ")</f>
        <v xml:space="preserve"> </v>
      </c>
      <c r="H9" s="41"/>
    </row>
    <row r="10" spans="1:8" x14ac:dyDescent="0.25">
      <c r="A10" s="35"/>
      <c r="B10" s="49"/>
      <c r="C10" s="35"/>
      <c r="D10" s="37"/>
      <c r="E10" s="38" t="str">
        <f>IF(Tabela66[[#This Row],[Receitas e  Despesas]]="despesa","Valor Pago",IF(Tabela66[[#This Row],[Receitas e  Despesas]]="receita","Valor Recebido"," "))</f>
        <v xml:space="preserve"> </v>
      </c>
      <c r="F10" s="39" t="str">
        <f>IF(Tabela66[[#This Row],[Receitas e  Despesas]]="receita",Tabela66[[#This Row],[Valor]]," ")</f>
        <v xml:space="preserve"> </v>
      </c>
      <c r="G10" s="40" t="str">
        <f>IF(Tabela66[[#This Row],[Receitas e  Despesas]]="despesa",Tabela66[[#This Row],[Valor]]," ")</f>
        <v xml:space="preserve"> </v>
      </c>
      <c r="H10" s="41"/>
    </row>
    <row r="11" spans="1:8" x14ac:dyDescent="0.25">
      <c r="A11" s="35"/>
      <c r="B11" s="49"/>
      <c r="C11" s="35"/>
      <c r="D11" s="37"/>
      <c r="E11" s="38" t="str">
        <f>IF(Tabela66[[#This Row],[Receitas e  Despesas]]="despesa","Valor Pago",IF(Tabela66[[#This Row],[Receitas e  Despesas]]="receita","Valor Recebido"," "))</f>
        <v xml:space="preserve"> </v>
      </c>
      <c r="F11" s="39" t="str">
        <f>IF(Tabela66[[#This Row],[Receitas e  Despesas]]="receita",Tabela66[[#This Row],[Valor]]," ")</f>
        <v xml:space="preserve"> </v>
      </c>
      <c r="G11" s="40" t="str">
        <f>IF(Tabela66[[#This Row],[Receitas e  Despesas]]="despesa",Tabela66[[#This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s1adZL6omkrNYGoBPsUIB5DCWgdY8/SN5+zhWmAqlzPkR1WYAsRGRZp8LqbQcYGM4t6ZF+sb8XO6qlxsGQUqWw==" saltValue="sdJkPPbV7knCdQJ5D5p/HQ==" spinCount="100000" sheet="1" objects="1" scenarios="1" sort="0" autoFilter="0"/>
  <mergeCells count="2">
    <mergeCell ref="A1:C1"/>
    <mergeCell ref="C14:D14"/>
  </mergeCells>
  <conditionalFormatting sqref="A8:B11">
    <cfRule type="cellIs" dxfId="113" priority="2" operator="equal">
      <formula>"despesa"</formula>
    </cfRule>
    <cfRule type="cellIs" dxfId="112" priority="3" operator="equal">
      <formula>"receita"</formula>
    </cfRule>
  </conditionalFormatting>
  <conditionalFormatting sqref="D4">
    <cfRule type="cellIs" dxfId="111" priority="1" operator="lessThan">
      <formula>0</formula>
    </cfRule>
  </conditionalFormatting>
  <hyperlinks>
    <hyperlink ref="C15" r:id="rId1" xr:uid="{24883584-5831-4C09-A63C-B2E1CA56B53E}"/>
  </hyperlinks>
  <pageMargins left="0.511811024" right="0.511811024" top="0.78740157499999996" bottom="0.78740157499999996" header="0.31496062000000002" footer="0.31496062000000002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39997558519241921"/>
  </sheetPr>
  <dimension ref="A1:H15"/>
  <sheetViews>
    <sheetView showGridLines="0" workbookViewId="0">
      <selection activeCell="D18" sqref="D18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Anual'!B11</f>
        <v>JULHO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SUM(Tabela69[Receita])</f>
        <v>0</v>
      </c>
    </row>
    <row r="3" spans="1:8" ht="15.75" thickBot="1" x14ac:dyDescent="0.3">
      <c r="C3" s="20" t="s">
        <v>2</v>
      </c>
      <c r="D3" s="21">
        <f>SUM(Tabela69[Despesa])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46"/>
      <c r="C8" s="28"/>
      <c r="D8" s="30"/>
      <c r="E8" s="31" t="str">
        <f>IF(Tabela69[[#This Row],[Receitas e  Despesas]]="despesa","Valor Pago",IF(Tabela69[[#This Row],[Receitas e  Despesas]]="receita","Valor Recebido"," "))</f>
        <v xml:space="preserve"> </v>
      </c>
      <c r="F8" s="32" t="str">
        <f>IF(Tabela69[[#This Row],[Receitas e  Despesas]]="receita",Tabela69[[#This Row],[Valor]]," ")</f>
        <v xml:space="preserve"> </v>
      </c>
      <c r="G8" s="33" t="str">
        <f>IF(Tabela69[[#This Row],[Receitas e  Despesas]]="despesa",Tabela69[[#This Row],[Valor]]," ")</f>
        <v xml:space="preserve"> </v>
      </c>
      <c r="H8" s="34"/>
    </row>
    <row r="9" spans="1:8" x14ac:dyDescent="0.25">
      <c r="A9" s="35"/>
      <c r="B9" s="47"/>
      <c r="C9" s="35"/>
      <c r="D9" s="37"/>
      <c r="E9" s="38" t="str">
        <f>IF(Tabela69[[#This Row],[Receitas e  Despesas]]="despesa","Valor Pago",IF(Tabela69[[#This Row],[Receitas e  Despesas]]="receita","Valor Recebido"," "))</f>
        <v xml:space="preserve"> </v>
      </c>
      <c r="F9" s="39" t="str">
        <f>IF(Tabela69[[#This Row],[Receitas e  Despesas]]="receita",Tabela69[[#This Row],[Valor]]," ")</f>
        <v xml:space="preserve"> </v>
      </c>
      <c r="G9" s="40" t="str">
        <f>IF(Tabela69[[#This Row],[Receitas e  Despesas]]="despesa",Tabela69[[#This Row],[Valor]]," ")</f>
        <v xml:space="preserve"> </v>
      </c>
      <c r="H9" s="41"/>
    </row>
    <row r="10" spans="1:8" x14ac:dyDescent="0.25">
      <c r="A10" s="35"/>
      <c r="B10" s="47"/>
      <c r="C10" s="35"/>
      <c r="D10" s="37"/>
      <c r="E10" s="38" t="str">
        <f>IF(Tabela69[[#This Row],[Receitas e  Despesas]]="despesa","Valor Pago",IF(Tabela69[[#This Row],[Receitas e  Despesas]]="receita","Valor Recebido"," "))</f>
        <v xml:space="preserve"> </v>
      </c>
      <c r="F10" s="39" t="str">
        <f>IF(Tabela69[[#This Row],[Receitas e  Despesas]]="receita",Tabela69[[#This Row],[Valor]]," ")</f>
        <v xml:space="preserve"> </v>
      </c>
      <c r="G10" s="40" t="str">
        <f>IF(Tabela69[[#This Row],[Receitas e  Despesas]]="despesa",Tabela69[[#This Row],[Valor]]," ")</f>
        <v xml:space="preserve"> </v>
      </c>
      <c r="H10" s="41"/>
    </row>
    <row r="11" spans="1:8" x14ac:dyDescent="0.25">
      <c r="A11" s="35"/>
      <c r="B11" s="47"/>
      <c r="C11" s="35"/>
      <c r="D11" s="37"/>
      <c r="E11" s="38" t="str">
        <f>IF(Tabela69[[#This Row],[Receitas e  Despesas]]="despesa","Valor Pago",IF(Tabela69[[#This Row],[Receitas e  Despesas]]="receita","Valor Recebido"," "))</f>
        <v xml:space="preserve"> </v>
      </c>
      <c r="F11" s="39" t="str">
        <f>IF(Tabela69[[#This Row],[Receitas e  Despesas]]="receita",Tabela69[[#This Row],[Valor]]," ")</f>
        <v xml:space="preserve"> </v>
      </c>
      <c r="G11" s="40" t="str">
        <f>IF(Tabela69[[#This Row],[Receitas e  Despesas]]="despesa",Tabela69[[#This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2Y5HMXCw3U3jLMlSUrXTJx5fhzrLUioHnkF3yX+5WGIj/E+v1TnYedvgSmziWPyTAQnIAwRSwBy/g7ox9xTCfw==" saltValue="U+43TnY/hDY8qgYbKDZEPw==" spinCount="100000" sheet="1" objects="1" scenarios="1" sort="0" autoFilter="0"/>
  <mergeCells count="2">
    <mergeCell ref="A1:C1"/>
    <mergeCell ref="C14:D14"/>
  </mergeCells>
  <conditionalFormatting sqref="A8:B11">
    <cfRule type="cellIs" dxfId="98" priority="2" operator="equal">
      <formula>"despesa"</formula>
    </cfRule>
    <cfRule type="cellIs" dxfId="97" priority="3" operator="equal">
      <formula>"receita"</formula>
    </cfRule>
  </conditionalFormatting>
  <conditionalFormatting sqref="D4">
    <cfRule type="cellIs" dxfId="96" priority="1" operator="lessThan">
      <formula>0</formula>
    </cfRule>
  </conditionalFormatting>
  <hyperlinks>
    <hyperlink ref="C15" r:id="rId1" xr:uid="{3655BE45-C276-425A-82BF-5164424F1108}"/>
  </hyperlinks>
  <pageMargins left="0.511811024" right="0.511811024" top="0.78740157499999996" bottom="0.78740157499999996" header="0.31496062000000002" footer="0.31496062000000002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H15"/>
  <sheetViews>
    <sheetView showGridLines="0" workbookViewId="0">
      <selection activeCell="C15" sqref="C15"/>
    </sheetView>
  </sheetViews>
  <sheetFormatPr defaultColWidth="9.140625" defaultRowHeight="15" x14ac:dyDescent="0.25"/>
  <cols>
    <col min="1" max="2" width="14.7109375" style="17" customWidth="1"/>
    <col min="3" max="3" width="35.140625" style="17" customWidth="1"/>
    <col min="4" max="4" width="15.7109375" style="17" customWidth="1"/>
    <col min="5" max="7" width="13.7109375" style="17" customWidth="1"/>
    <col min="8" max="8" width="19.7109375" style="17" bestFit="1" customWidth="1"/>
    <col min="9" max="16384" width="9.140625" style="17"/>
  </cols>
  <sheetData>
    <row r="1" spans="1:8" ht="23.25" customHeight="1" thickBot="1" x14ac:dyDescent="0.3">
      <c r="A1" s="113" t="s">
        <v>36</v>
      </c>
      <c r="B1" s="113"/>
      <c r="C1" s="113"/>
      <c r="D1" s="13"/>
      <c r="E1" s="14" t="str">
        <f>'Resumo Anual'!B12</f>
        <v>AGOSTO</v>
      </c>
      <c r="F1" s="15">
        <f>'Resumo Anual'!G2</f>
        <v>2019</v>
      </c>
      <c r="G1" s="16"/>
      <c r="H1" s="64"/>
    </row>
    <row r="2" spans="1:8" ht="15.75" thickBot="1" x14ac:dyDescent="0.3">
      <c r="C2" s="18" t="s">
        <v>1</v>
      </c>
      <c r="D2" s="19">
        <f>SUM(Tabela68[Receita])</f>
        <v>0</v>
      </c>
    </row>
    <row r="3" spans="1:8" ht="15.75" thickBot="1" x14ac:dyDescent="0.3">
      <c r="C3" s="20" t="s">
        <v>2</v>
      </c>
      <c r="D3" s="21">
        <f>SUM(Tabela68[Despesa])</f>
        <v>0</v>
      </c>
    </row>
    <row r="4" spans="1:8" x14ac:dyDescent="0.25">
      <c r="A4" s="22"/>
      <c r="B4" s="22"/>
      <c r="C4" s="23" t="s">
        <v>15</v>
      </c>
      <c r="D4" s="24">
        <f>SUM(D2-D3)</f>
        <v>0</v>
      </c>
      <c r="E4" s="22"/>
      <c r="F4" s="22"/>
      <c r="G4" s="22"/>
    </row>
    <row r="6" spans="1:8" ht="15.75" thickBot="1" x14ac:dyDescent="0.3">
      <c r="A6" s="25"/>
      <c r="B6" s="25"/>
      <c r="C6" s="25"/>
      <c r="D6" s="25"/>
      <c r="E6" s="25"/>
      <c r="F6" s="25"/>
      <c r="G6" s="25"/>
      <c r="H6" s="26"/>
    </row>
    <row r="7" spans="1:8" ht="26.25" thickBot="1" x14ac:dyDescent="0.3">
      <c r="A7" s="58" t="s">
        <v>8</v>
      </c>
      <c r="B7" s="59" t="s">
        <v>9</v>
      </c>
      <c r="C7" s="59" t="s">
        <v>12</v>
      </c>
      <c r="D7" s="59" t="s">
        <v>13</v>
      </c>
      <c r="E7" s="60" t="s">
        <v>4</v>
      </c>
      <c r="F7" s="59" t="s">
        <v>5</v>
      </c>
      <c r="G7" s="59" t="s">
        <v>0</v>
      </c>
      <c r="H7" s="61" t="s">
        <v>10</v>
      </c>
    </row>
    <row r="8" spans="1:8" x14ac:dyDescent="0.25">
      <c r="A8" s="28"/>
      <c r="B8" s="44"/>
      <c r="C8" s="28"/>
      <c r="D8" s="30"/>
      <c r="E8" s="31" t="str">
        <f>IF(Tabela68[[#This Row],[Receitas e  Despesas]]="despesa","Valor Pago",IF(Tabela68[[#This Row],[Receitas e  Despesas]]="receita","Valor Recebido"," "))</f>
        <v xml:space="preserve"> </v>
      </c>
      <c r="F8" s="32" t="str">
        <f>IF(Tabela68[[#This Row],[Receitas e  Despesas]]="receita",Tabela68[[#This Row],[Valor]]," ")</f>
        <v xml:space="preserve"> </v>
      </c>
      <c r="G8" s="33" t="str">
        <f>IF(Tabela68[[#This Row],[Receitas e  Despesas]]="despesa",Tabela68[[#This Row],[Valor]]," ")</f>
        <v xml:space="preserve"> </v>
      </c>
      <c r="H8" s="34"/>
    </row>
    <row r="9" spans="1:8" x14ac:dyDescent="0.25">
      <c r="A9" s="35"/>
      <c r="B9" s="45"/>
      <c r="C9" s="35"/>
      <c r="D9" s="37"/>
      <c r="E9" s="38" t="str">
        <f>IF(Tabela68[[#This Row],[Receitas e  Despesas]]="despesa","Valor Pago",IF(Tabela68[[#This Row],[Receitas e  Despesas]]="receita","Valor Recebido"," "))</f>
        <v xml:space="preserve"> </v>
      </c>
      <c r="F9" s="39" t="str">
        <f>IF(Tabela68[[#This Row],[Receitas e  Despesas]]="receita",Tabela68[[#This Row],[Valor]]," ")</f>
        <v xml:space="preserve"> </v>
      </c>
      <c r="G9" s="40" t="str">
        <f>IF(Tabela68[[#This Row],[Receitas e  Despesas]]="despesa",Tabela68[[#This Row],[Valor]]," ")</f>
        <v xml:space="preserve"> </v>
      </c>
      <c r="H9" s="41"/>
    </row>
    <row r="10" spans="1:8" x14ac:dyDescent="0.25">
      <c r="A10" s="35"/>
      <c r="B10" s="45"/>
      <c r="C10" s="35"/>
      <c r="D10" s="37"/>
      <c r="E10" s="38" t="str">
        <f>IF(Tabela68[[#This Row],[Receitas e  Despesas]]="despesa","Valor Pago",IF(Tabela68[[#This Row],[Receitas e  Despesas]]="receita","Valor Recebido"," "))</f>
        <v xml:space="preserve"> </v>
      </c>
      <c r="F10" s="39" t="str">
        <f>IF(Tabela68[[#This Row],[Receitas e  Despesas]]="receita",Tabela68[[#This Row],[Valor]]," ")</f>
        <v xml:space="preserve"> </v>
      </c>
      <c r="G10" s="40" t="str">
        <f>IF(Tabela68[[#This Row],[Receitas e  Despesas]]="despesa",Tabela68[[#This Row],[Valor]]," ")</f>
        <v xml:space="preserve"> </v>
      </c>
      <c r="H10" s="41"/>
    </row>
    <row r="11" spans="1:8" x14ac:dyDescent="0.25">
      <c r="A11" s="35"/>
      <c r="B11" s="45"/>
      <c r="C11" s="35"/>
      <c r="D11" s="37"/>
      <c r="E11" s="38" t="str">
        <f>IF(Tabela68[[#This Row],[Receitas e  Despesas]]="despesa","Valor Pago",IF(Tabela68[[#This Row],[Receitas e  Despesas]]="receita","Valor Recebido"," "))</f>
        <v xml:space="preserve"> </v>
      </c>
      <c r="F11" s="39" t="str">
        <f>IF(Tabela68[[#This Row],[Receitas e  Despesas]]="receita",Tabela68[[#This Row],[Valor]]," ")</f>
        <v xml:space="preserve"> </v>
      </c>
      <c r="G11" s="40" t="str">
        <f>IF(Tabela68[[#This Row],[Receitas e  Despesas]]="despesa",Tabela68[[#This Row],[Valor]]," ")</f>
        <v xml:space="preserve"> </v>
      </c>
      <c r="H11" s="41"/>
    </row>
    <row r="14" spans="1:8" x14ac:dyDescent="0.25">
      <c r="C14" s="118" t="s">
        <v>47</v>
      </c>
      <c r="D14" s="118"/>
    </row>
    <row r="15" spans="1:8" x14ac:dyDescent="0.25">
      <c r="C15" s="119" t="s">
        <v>46</v>
      </c>
      <c r="D15" s="26"/>
    </row>
  </sheetData>
  <sheetProtection algorithmName="SHA-512" hashValue="hmn0aRPHZQWrauJ9STjYdclQq2ihoal/ojOGhWeZ4fzPb1OZKGt9NzuJKzwUJkE12QGpL+IFHp6Mn81eUIpy+g==" saltValue="D6ktGUKGvhtf2MYXyPjqLA==" spinCount="100000" sheet="1" objects="1" scenarios="1" sort="0" autoFilter="0"/>
  <mergeCells count="2">
    <mergeCell ref="A1:C1"/>
    <mergeCell ref="C14:D14"/>
  </mergeCells>
  <conditionalFormatting sqref="A8:B11">
    <cfRule type="cellIs" dxfId="83" priority="2" operator="equal">
      <formula>"despesa"</formula>
    </cfRule>
    <cfRule type="cellIs" dxfId="82" priority="3" operator="equal">
      <formula>"receita"</formula>
    </cfRule>
  </conditionalFormatting>
  <conditionalFormatting sqref="D4">
    <cfRule type="cellIs" dxfId="81" priority="1" operator="lessThan">
      <formula>0</formula>
    </cfRule>
  </conditionalFormatting>
  <hyperlinks>
    <hyperlink ref="C15" r:id="rId1" xr:uid="{436701EF-F803-4AA7-90C9-3894216237B8}"/>
  </hyperlinks>
  <pageMargins left="0.511811024" right="0.511811024" top="0.78740157499999996" bottom="0.78740157499999996" header="0.31496062000000002" footer="0.31496062000000002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</vt:i4>
      </vt:variant>
    </vt:vector>
  </HeadingPairs>
  <TitlesOfParts>
    <vt:vector size="16" baseType="lpstr">
      <vt:lpstr>Resumo Anual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info</vt:lpstr>
      <vt:lpstr>E5I</vt:lpstr>
      <vt:lpstr>Tabela9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Edi Barboza</cp:lastModifiedBy>
  <dcterms:created xsi:type="dcterms:W3CDTF">2011-01-12T10:51:35Z</dcterms:created>
  <dcterms:modified xsi:type="dcterms:W3CDTF">2022-01-21T16:53:52Z</dcterms:modified>
</cp:coreProperties>
</file>