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6FE328F2-795A-488B-8D6A-3939530C2CD9}" xr6:coauthVersionLast="47" xr6:coauthVersionMax="47" xr10:uidLastSave="{00000000-0000-0000-0000-000000000000}"/>
  <bookViews>
    <workbookView xWindow="-108" yWindow="-108" windowWidth="23256" windowHeight="12456" xr2:uid="{EDF5F28C-618F-4920-836A-53753FFEF0C5}"/>
  </bookViews>
  <sheets>
    <sheet name="Fluxo Diário" sheetId="4" r:id="rId1"/>
    <sheet name="Resumo Semanal" sheetId="2" r:id="rId2"/>
    <sheet name="Resumo Mensal" sheetId="3" r:id="rId3"/>
    <sheet name="Dados" sheetId="5" r:id="rId4"/>
    <sheet name="Apoie" sheetId="6" r:id="rId5"/>
  </sheets>
  <definedNames>
    <definedName name="entradados">'Resumo Mensal'!$M$2</definedName>
    <definedName name="procv">'Resumo Semanal'!$I$1</definedName>
    <definedName name="taxas">Dados!$E$19</definedName>
    <definedName name="vende">Apoie!$B$8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4" i="3"/>
  <c r="K4" i="3" s="1"/>
  <c r="G5" i="2"/>
  <c r="G6" i="2"/>
  <c r="G7" i="2"/>
  <c r="G8" i="2"/>
  <c r="G4" i="2"/>
  <c r="I4" i="4"/>
  <c r="I5" i="4"/>
  <c r="I6" i="4"/>
  <c r="I7" i="4"/>
  <c r="I8" i="4"/>
  <c r="I9" i="4"/>
  <c r="I10" i="4"/>
  <c r="I11" i="4"/>
  <c r="I12" i="4"/>
  <c r="I13" i="4"/>
  <c r="I14" i="4"/>
  <c r="K5" i="3" l="1"/>
  <c r="E5" i="3"/>
  <c r="D5" i="3"/>
  <c r="C5" i="3"/>
  <c r="B5" i="3"/>
  <c r="H5" i="3"/>
  <c r="M5" i="3" s="1"/>
  <c r="F5" i="3"/>
  <c r="K6" i="3"/>
  <c r="E6" i="3"/>
  <c r="C6" i="3"/>
  <c r="B6" i="3"/>
  <c r="F6" i="3"/>
  <c r="D6" i="3"/>
  <c r="H6" i="3"/>
  <c r="M6" i="3" s="1"/>
  <c r="K7" i="3"/>
  <c r="C7" i="3"/>
  <c r="E7" i="3"/>
  <c r="B7" i="3"/>
  <c r="H7" i="3"/>
  <c r="M7" i="3" s="1"/>
  <c r="F7" i="3"/>
  <c r="D7" i="3"/>
  <c r="K8" i="3"/>
  <c r="E8" i="3"/>
  <c r="F8" i="3"/>
  <c r="C8" i="3"/>
  <c r="B8" i="3"/>
  <c r="G8" i="3" s="1"/>
  <c r="L8" i="3" s="1"/>
  <c r="H8" i="3"/>
  <c r="M8" i="3" s="1"/>
  <c r="D8" i="3"/>
  <c r="K9" i="3"/>
  <c r="H9" i="3"/>
  <c r="M9" i="3" s="1"/>
  <c r="B9" i="3"/>
  <c r="C9" i="3"/>
  <c r="D9" i="3"/>
  <c r="E9" i="3"/>
  <c r="F9" i="3"/>
  <c r="K10" i="3"/>
  <c r="H10" i="3"/>
  <c r="M10" i="3" s="1"/>
  <c r="B10" i="3"/>
  <c r="C10" i="3"/>
  <c r="D10" i="3"/>
  <c r="E10" i="3"/>
  <c r="F10" i="3"/>
  <c r="K11" i="3"/>
  <c r="C11" i="3"/>
  <c r="H11" i="3"/>
  <c r="M11" i="3" s="1"/>
  <c r="B11" i="3"/>
  <c r="D11" i="3"/>
  <c r="E11" i="3"/>
  <c r="F11" i="3"/>
  <c r="B12" i="3"/>
  <c r="K12" i="3"/>
  <c r="D12" i="3"/>
  <c r="C12" i="3"/>
  <c r="K13" i="3"/>
  <c r="E13" i="3"/>
  <c r="F13" i="3"/>
  <c r="C14" i="3"/>
  <c r="H14" i="3"/>
  <c r="M14" i="3" s="1"/>
  <c r="B14" i="3"/>
  <c r="K14" i="3"/>
  <c r="F14" i="3"/>
  <c r="E14" i="3"/>
  <c r="D14" i="3"/>
  <c r="D15" i="3"/>
  <c r="H15" i="3"/>
  <c r="M15" i="3" s="1"/>
  <c r="K15" i="3"/>
  <c r="F15" i="3"/>
  <c r="C15" i="3"/>
  <c r="B15" i="3"/>
  <c r="E15" i="3"/>
  <c r="H12" i="3"/>
  <c r="M12" i="3" s="1"/>
  <c r="E12" i="3"/>
  <c r="F12" i="3"/>
  <c r="H13" i="3"/>
  <c r="M13" i="3" s="1"/>
  <c r="B13" i="3"/>
  <c r="C13" i="3"/>
  <c r="D13" i="3"/>
  <c r="F4" i="3"/>
  <c r="E4" i="3"/>
  <c r="D4" i="3"/>
  <c r="C4" i="3"/>
  <c r="B4" i="3"/>
  <c r="H4" i="3"/>
  <c r="M4" i="3" s="1"/>
  <c r="H8" i="2"/>
  <c r="B8" i="2"/>
  <c r="B7" i="2"/>
  <c r="D8" i="2"/>
  <c r="H7" i="2"/>
  <c r="F8" i="2"/>
  <c r="F7" i="2"/>
  <c r="C7" i="2"/>
  <c r="E8" i="2"/>
  <c r="C8" i="2"/>
  <c r="E7" i="2"/>
  <c r="D7" i="2"/>
  <c r="H6" i="2"/>
  <c r="F6" i="2"/>
  <c r="E6" i="2"/>
  <c r="D6" i="2"/>
  <c r="C6" i="2"/>
  <c r="B6" i="2"/>
  <c r="H5" i="2"/>
  <c r="F5" i="2"/>
  <c r="E5" i="2"/>
  <c r="D5" i="2"/>
  <c r="C5" i="2"/>
  <c r="B5" i="2"/>
  <c r="H4" i="2"/>
  <c r="F4" i="2"/>
  <c r="E4" i="2"/>
  <c r="D4" i="2"/>
  <c r="C4" i="2"/>
  <c r="B4" i="2"/>
  <c r="G4" i="3" l="1"/>
  <c r="L4" i="3" s="1"/>
  <c r="E16" i="3"/>
  <c r="G10" i="3"/>
  <c r="G12" i="3"/>
  <c r="L12" i="3" s="1"/>
  <c r="G13" i="3"/>
  <c r="G5" i="3"/>
  <c r="G6" i="3"/>
  <c r="G7" i="3"/>
  <c r="G9" i="3"/>
  <c r="G11" i="3"/>
  <c r="G14" i="3"/>
  <c r="G15" i="3"/>
  <c r="D16" i="3"/>
  <c r="C16" i="3"/>
  <c r="B16" i="3"/>
  <c r="F16" i="3"/>
  <c r="H16" i="3"/>
  <c r="H9" i="2"/>
  <c r="C9" i="2"/>
  <c r="I6" i="2"/>
  <c r="I5" i="2"/>
  <c r="B9" i="2"/>
  <c r="I7" i="2"/>
  <c r="F9" i="2"/>
  <c r="E9" i="2"/>
  <c r="D9" i="2"/>
  <c r="I8" i="2"/>
  <c r="I8" i="3"/>
  <c r="L10" i="3" l="1"/>
  <c r="I10" i="3"/>
  <c r="L13" i="3"/>
  <c r="I13" i="3"/>
  <c r="L5" i="3"/>
  <c r="I5" i="3"/>
  <c r="L6" i="3"/>
  <c r="I6" i="3"/>
  <c r="L7" i="3"/>
  <c r="I7" i="3"/>
  <c r="L9" i="3"/>
  <c r="I9" i="3"/>
  <c r="L11" i="3"/>
  <c r="I11" i="3"/>
  <c r="L14" i="3"/>
  <c r="I14" i="3"/>
  <c r="L15" i="3"/>
  <c r="I15" i="3"/>
  <c r="I4" i="3"/>
  <c r="I12" i="3"/>
  <c r="G16" i="3"/>
  <c r="I4" i="2"/>
  <c r="I9" i="2" s="1"/>
  <c r="G9" i="2"/>
  <c r="I16" i="3" l="1"/>
</calcChain>
</file>

<file path=xl/sharedStrings.xml><?xml version="1.0" encoding="utf-8"?>
<sst xmlns="http://schemas.openxmlformats.org/spreadsheetml/2006/main" count="108" uniqueCount="61">
  <si>
    <t>Descrição</t>
  </si>
  <si>
    <t>Forma Pgto</t>
  </si>
  <si>
    <t>Dinheiro</t>
  </si>
  <si>
    <t>Crédito</t>
  </si>
  <si>
    <t>Débito</t>
  </si>
  <si>
    <t>PIX</t>
  </si>
  <si>
    <t>Vale</t>
  </si>
  <si>
    <t>Venda - Cliente João</t>
  </si>
  <si>
    <t>Entrada</t>
  </si>
  <si>
    <t>Venda - Maria Silva</t>
  </si>
  <si>
    <t>Saída</t>
  </si>
  <si>
    <t>Venda - Pedro Santos</t>
  </si>
  <si>
    <t>Venda - Ana Costa</t>
  </si>
  <si>
    <t>📅 RESUMO SEMANAL DE CAIXA</t>
  </si>
  <si>
    <t>Semana</t>
  </si>
  <si>
    <t>Total Saídas</t>
  </si>
  <si>
    <t>Saldo Líquido</t>
  </si>
  <si>
    <t>Mês</t>
  </si>
  <si>
    <t>Semana 1</t>
  </si>
  <si>
    <t>Semana 2</t>
  </si>
  <si>
    <t>Semana 3</t>
  </si>
  <si>
    <t>Semana 4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</si>
  <si>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</si>
  <si>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</si>
  <si>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</si>
  <si>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</si>
  <si>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</si>
  <si>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</si>
  <si>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</si>
  <si>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</si>
  <si>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</si>
  <si>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</si>
  <si>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</si>
  <si>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</si>
  <si>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</si>
  <si>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ANUAL</t>
  </si>
  <si>
    <t>Forma de Pagamento</t>
  </si>
  <si>
    <t>Data</t>
  </si>
  <si>
    <t>Entrada (R$)</t>
  </si>
  <si>
    <t>Saída (R$)</t>
  </si>
  <si>
    <t>Pagamento fornecedor - Distribuidora</t>
  </si>
  <si>
    <t>Venda - Carlos Lima</t>
  </si>
  <si>
    <t>Total Entradas</t>
  </si>
  <si>
    <t>📊 RESUMO MENSAL DE CAIXA — 2026</t>
  </si>
  <si>
    <t>💰 FLUXO DIÁRIO DE CAIXA</t>
  </si>
  <si>
    <t>ANO</t>
  </si>
  <si>
    <t>Tipo de Fluxo</t>
  </si>
  <si>
    <t>nenhuma venda para nada</t>
  </si>
  <si>
    <t>Venda -  Anônimo 02</t>
  </si>
  <si>
    <t>Meses</t>
  </si>
  <si>
    <t>Entrada e Saída</t>
  </si>
  <si>
    <t>Semana 5</t>
  </si>
  <si>
    <t>Dados Para o Gráfico</t>
  </si>
  <si>
    <t>Venda - Anônimo 01  + Cashback / Devolução</t>
  </si>
  <si>
    <t>Se você gosotou e se esta planilha te ajudou em alguma coisa, e se você quiser doar qualquer quantia...</t>
  </si>
  <si>
    <t>Envie para esta chave pix</t>
  </si>
  <si>
    <t>planilha@tudoexcel.com.br</t>
  </si>
  <si>
    <t>Acesse também</t>
  </si>
  <si>
    <t>https://www.tudoexcel.com.br</t>
  </si>
  <si>
    <t>Apoie</t>
  </si>
  <si>
    <t>Tudo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</si>
</sst>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[$-416]d\-mmm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1F4E79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8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6"/>
      <color rgb="FF112AE1"/>
      <name val="Aptos Narrow"/>
      <family val="2"/>
      <scheme val="minor"/>
    </font>
    <font>
      <b/>
      <sz val="22"/>
      <color rgb="FF112AE1"/>
      <name val="Aptos Narrow"/>
      <family val="2"/>
      <scheme val="minor"/>
    </font>
    <font>
      <b/>
      <u/>
      <sz val="14"/>
      <color theme="8" tint="0.79998168889431442"/>
      <name val="Aptos Narrow"/>
      <family val="2"/>
      <scheme val="minor"/>
    </font>
    <font>
      <b/>
      <u/>
      <sz val="28"/>
      <color rgb="FF112AE1"/>
      <name val="Aptos Narrow"/>
      <family val="2"/>
      <scheme val="minor"/>
    </font>
    <font>
      <u/>
      <sz val="8"/>
      <color theme="0" tint="-0.14999847407452621"/>
      <name val="Aptos Narrow"/>
      <family val="2"/>
      <scheme val="minor"/>
    </font>
    <font>
      <b/>
      <sz val="8"/>
      <color theme="3" tint="0.89999084444715716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4" fontId="0" fillId="6" borderId="0" xfId="1" applyFont="1" applyFill="1"/>
    <xf numFmtId="44" fontId="0" fillId="0" borderId="0" xfId="1" applyFont="1"/>
    <xf numFmtId="0" fontId="5" fillId="8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44" fontId="7" fillId="6" borderId="0" xfId="1" applyFont="1" applyFill="1"/>
    <xf numFmtId="44" fontId="5" fillId="3" borderId="0" xfId="1" applyFont="1" applyFill="1"/>
    <xf numFmtId="44" fontId="5" fillId="5" borderId="0" xfId="1" applyFont="1" applyFill="1"/>
    <xf numFmtId="44" fontId="3" fillId="6" borderId="0" xfId="1" applyFont="1" applyFill="1"/>
    <xf numFmtId="44" fontId="5" fillId="8" borderId="0" xfId="1" applyFont="1" applyFill="1"/>
    <xf numFmtId="164" fontId="0" fillId="0" borderId="0" xfId="0" applyNumberFormat="1" applyAlignment="1">
      <alignment horizontal="center"/>
    </xf>
    <xf numFmtId="44" fontId="2" fillId="0" borderId="0" xfId="1" applyFont="1"/>
    <xf numFmtId="0" fontId="5" fillId="7" borderId="2" xfId="0" applyFont="1" applyFill="1" applyBorder="1" applyAlignment="1">
      <alignment horizontal="center"/>
    </xf>
    <xf numFmtId="44" fontId="6" fillId="6" borderId="2" xfId="1" applyFont="1" applyFill="1" applyBorder="1"/>
    <xf numFmtId="44" fontId="5" fillId="7" borderId="2" xfId="1" applyFont="1" applyFill="1" applyBorder="1"/>
    <xf numFmtId="0" fontId="3" fillId="6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4" fontId="0" fillId="6" borderId="4" xfId="1" applyFont="1" applyFill="1" applyBorder="1" applyAlignment="1">
      <alignment vertical="center"/>
    </xf>
    <xf numFmtId="44" fontId="6" fillId="6" borderId="4" xfId="1" applyFont="1" applyFill="1" applyBorder="1" applyAlignment="1">
      <alignment vertical="center"/>
    </xf>
    <xf numFmtId="44" fontId="0" fillId="6" borderId="5" xfId="1" applyFont="1" applyFill="1" applyBorder="1" applyAlignment="1">
      <alignment vertical="center"/>
    </xf>
    <xf numFmtId="44" fontId="0" fillId="6" borderId="6" xfId="1" applyFont="1" applyFill="1" applyBorder="1" applyAlignment="1">
      <alignment vertical="center"/>
    </xf>
    <xf numFmtId="0" fontId="4" fillId="2" borderId="0" xfId="0" applyFont="1" applyFill="1"/>
    <xf numFmtId="44" fontId="7" fillId="6" borderId="4" xfId="1" applyFont="1" applyFill="1" applyBorder="1" applyAlignment="1">
      <alignment vertical="center"/>
    </xf>
    <xf numFmtId="44" fontId="3" fillId="6" borderId="4" xfId="1" applyFont="1" applyFill="1" applyBorder="1" applyAlignment="1">
      <alignment vertical="center"/>
    </xf>
    <xf numFmtId="44" fontId="3" fillId="0" borderId="5" xfId="1" applyFont="1" applyBorder="1" applyAlignment="1">
      <alignment vertical="center"/>
    </xf>
    <xf numFmtId="44" fontId="3" fillId="6" borderId="5" xfId="1" applyFont="1" applyFill="1" applyBorder="1" applyAlignment="1">
      <alignment vertical="center"/>
    </xf>
    <xf numFmtId="44" fontId="3" fillId="6" borderId="6" xfId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0" fillId="13" borderId="0" xfId="0" applyFill="1"/>
    <xf numFmtId="0" fontId="3" fillId="13" borderId="0" xfId="0" applyFont="1" applyFill="1"/>
    <xf numFmtId="0" fontId="0" fillId="14" borderId="0" xfId="0" applyFill="1"/>
    <xf numFmtId="0" fontId="11" fillId="0" borderId="0" xfId="0" applyFont="1"/>
    <xf numFmtId="44" fontId="11" fillId="0" borderId="0" xfId="1" applyFont="1"/>
    <xf numFmtId="44" fontId="7" fillId="6" borderId="3" xfId="1" applyFont="1" applyFill="1" applyBorder="1" applyAlignment="1">
      <alignment vertical="center"/>
    </xf>
    <xf numFmtId="44" fontId="5" fillId="3" borderId="1" xfId="1" applyFont="1" applyFill="1" applyBorder="1" applyAlignment="1">
      <alignment vertical="center"/>
    </xf>
    <xf numFmtId="44" fontId="5" fillId="7" borderId="1" xfId="1" applyFont="1" applyFill="1" applyBorder="1" applyAlignment="1">
      <alignment vertical="center"/>
    </xf>
    <xf numFmtId="44" fontId="5" fillId="5" borderId="1" xfId="1" applyFont="1" applyFill="1" applyBorder="1" applyAlignment="1">
      <alignment vertical="center"/>
    </xf>
    <xf numFmtId="44" fontId="5" fillId="8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4" fillId="15" borderId="0" xfId="0" applyFont="1" applyFill="1" applyAlignment="1">
      <alignment vertical="center"/>
    </xf>
    <xf numFmtId="0" fontId="12" fillId="16" borderId="1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0" xfId="2" applyFont="1"/>
    <xf numFmtId="0" fontId="16" fillId="12" borderId="0" xfId="2" applyFont="1" applyFill="1" applyAlignment="1">
      <alignment wrapText="1"/>
    </xf>
    <xf numFmtId="0" fontId="3" fillId="0" borderId="0" xfId="0" applyFont="1"/>
    <xf numFmtId="0" fontId="17" fillId="15" borderId="0" xfId="2" applyFont="1" applyFill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12" fillId="16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9" fillId="13" borderId="0" xfId="2" applyFont="1" applyFill="1"/>
    <xf numFmtId="0" fontId="20" fillId="2" borderId="0" xfId="0" applyFont="1" applyFill="1"/>
    <xf numFmtId="0" fontId="9" fillId="9" borderId="1" xfId="0" applyFont="1" applyFill="1" applyBorder="1" applyProtection="1">
      <protection locked="0"/>
    </xf>
    <xf numFmtId="0" fontId="9" fillId="10" borderId="7" xfId="0" applyFont="1" applyFill="1" applyBorder="1" applyProtection="1">
      <protection locked="0"/>
    </xf>
    <xf numFmtId="0" fontId="9" fillId="9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indent="2"/>
      <protection locked="0"/>
    </xf>
    <xf numFmtId="0" fontId="0" fillId="11" borderId="8" xfId="0" applyFill="1" applyBorder="1" applyAlignment="1" applyProtection="1">
      <alignment horizontal="left" indent="2"/>
      <protection locked="0"/>
    </xf>
    <xf numFmtId="0" fontId="0" fillId="12" borderId="1" xfId="0" applyFill="1" applyBorder="1" applyAlignment="1" applyProtection="1">
      <alignment horizontal="left" indent="2"/>
      <protection locked="0"/>
    </xf>
    <xf numFmtId="0" fontId="0" fillId="11" borderId="9" xfId="0" applyFill="1" applyBorder="1" applyAlignment="1" applyProtection="1">
      <alignment horizontal="left" indent="2"/>
      <protection locked="0"/>
    </xf>
    <xf numFmtId="0" fontId="18" fillId="0" borderId="0" xfId="2" applyFont="1" applyAlignment="1" applyProtection="1">
      <alignment horizontal="center" vertical="center"/>
      <protection locked="0"/>
    </xf>
  </cellXfs>
  <cellStyles count="3">
    <cellStyle name="Hiperlink" xfId="2" builtinId="8"/>
    <cellStyle name="Moeda" xfId="1" builtinId="4"/>
    <cellStyle name="Normal" xfId="0" builtinId="0"/>
  </cellStyles>
  <dxfs count="8">
    <dxf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16]d\-mmm;@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FFFF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9F2CC5C7-1048-4E66-9321-50A5C782B5AF}"/>
  </tableStyles>
  <colors>
    <mruColors>
      <color rgb="FF112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Entradas por Forma de Pagamento (Mensal)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'Resumo Mensal'!$B$3</c:f>
              <c:strCache>
                <c:ptCount val="1"/>
                <c:pt idx="0">
                  <c:v>Dinheiro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'Resumo Mensal'!$A$4:$A$15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Mensal'!$B$4:$B$15</c:f>
              <c:numCache>
                <c:formatCode>_("R$"* #,##0.00_);_("R$"* \(#,##0.00\);_("R$"* "-"??_);_(@_)</c:formatCode>
                <c:ptCount val="12"/>
                <c:pt idx="0">
                  <c:v>150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D-464D-8262-0A9D4CFDB68B}"/>
            </c:ext>
          </c:extLst>
        </c:ser>
        <c:ser>
          <c:idx val="1"/>
          <c:order val="1"/>
          <c:tx>
            <c:strRef>
              <c:f>'Resumo Mensal'!$C$3</c:f>
              <c:strCache>
                <c:ptCount val="1"/>
                <c:pt idx="0">
                  <c:v>Crédito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'Resumo Mensal'!$A$4:$A$15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Mensal'!$C$4:$C$15</c:f>
              <c:numCache>
                <c:formatCode>_("R$"* #,##0.00_);_("R$"* \(#,##0.00\);_("R$"* "-"??_);_(@_)</c:formatCode>
                <c:ptCount val="12"/>
                <c:pt idx="0">
                  <c:v>230</c:v>
                </c:pt>
                <c:pt idx="1">
                  <c:v>5000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D-464D-8262-0A9D4CFDB68B}"/>
            </c:ext>
          </c:extLst>
        </c:ser>
        <c:ser>
          <c:idx val="2"/>
          <c:order val="2"/>
          <c:tx>
            <c:strRef>
              <c:f>'Resumo Mensal'!$D$3</c:f>
              <c:strCache>
                <c:ptCount val="1"/>
                <c:pt idx="0">
                  <c:v>Débito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'Resumo Mensal'!$A$4:$A$15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Mensal'!$D$4:$D$15</c:f>
              <c:numCache>
                <c:formatCode>_("R$"* #,##0.00_);_("R$"* \(#,##0.00\);_("R$"* "-"??_);_(@_)</c:formatCode>
                <c:ptCount val="12"/>
                <c:pt idx="0">
                  <c:v>89.9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D-464D-8262-0A9D4CFDB68B}"/>
            </c:ext>
          </c:extLst>
        </c:ser>
        <c:ser>
          <c:idx val="3"/>
          <c:order val="3"/>
          <c:tx>
            <c:strRef>
              <c:f>'Resumo Mensal'!$E$3</c:f>
              <c:strCache>
                <c:ptCount val="1"/>
                <c:pt idx="0">
                  <c:v>PIX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'Resumo Mensal'!$A$4:$A$15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Mensal'!$E$4:$E$15</c:f>
              <c:numCache>
                <c:formatCode>_("R$"* #,##0.00_);_("R$"* \(#,##0.00\);_("R$"* "-"??_);_(@_)</c:formatCode>
                <c:ptCount val="12"/>
                <c:pt idx="0">
                  <c:v>175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D-464D-8262-0A9D4CFDB68B}"/>
            </c:ext>
          </c:extLst>
        </c:ser>
        <c:ser>
          <c:idx val="4"/>
          <c:order val="4"/>
          <c:tx>
            <c:strRef>
              <c:f>'Resumo Mensal'!$F$3</c:f>
              <c:strCache>
                <c:ptCount val="1"/>
                <c:pt idx="0">
                  <c:v>Vale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'Resumo Mensal'!$A$4:$A$15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Mensal'!$F$4:$F$15</c:f>
              <c:numCache>
                <c:formatCode>_("R$"* #,##0.00_);_("R$"* \(#,##0.00\);_("R$"* "-"??_);_(@_)</c:formatCode>
                <c:ptCount val="12"/>
                <c:pt idx="0">
                  <c:v>60</c:v>
                </c:pt>
                <c:pt idx="1">
                  <c:v>1000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ED-464D-8262-0A9D4CFD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232048"/>
        <c:axId val="455232528"/>
      </c:barChart>
      <c:catAx>
        <c:axId val="45523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232528"/>
        <c:crosses val="autoZero"/>
        <c:auto val="1"/>
        <c:lblAlgn val="ctr"/>
        <c:lblOffset val="100"/>
        <c:noMultiLvlLbl val="0"/>
      </c:catAx>
      <c:valAx>
        <c:axId val="45523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23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Entradas vs Saídas (Mensal)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'Resumo Mensal'!$L$3</c:f>
              <c:strCache>
                <c:ptCount val="1"/>
                <c:pt idx="0">
                  <c:v>Total Entradas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'Resumo Mensal'!$K$4:$K$15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Mensal'!$L$4:$L$15</c:f>
              <c:numCache>
                <c:formatCode>_("R$"* #,##0.00_);_("R$"* \(#,##0.00\);_("R$"* "-"??_);_(@_)</c:formatCode>
                <c:ptCount val="12"/>
                <c:pt idx="0">
                  <c:v>704.9</c:v>
                </c:pt>
                <c:pt idx="1">
                  <c:v>6000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B2C-BB76-FE2E8FD12372}"/>
            </c:ext>
          </c:extLst>
        </c:ser>
        <c:ser>
          <c:idx val="1"/>
          <c:order val="1"/>
          <c:tx>
            <c:strRef>
              <c:f>'Resumo Mensal'!$M$3</c:f>
              <c:strCache>
                <c:ptCount val="1"/>
                <c:pt idx="0">
                  <c:v>Total Saídas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'Resumo Mensal'!$K$4:$K$15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'Resumo Mensal'!$M$4:$M$15</c:f>
              <c:numCache>
                <c:formatCode>_("R$"* #,##0.00_);_("R$"* \(#,##0.00\);_("R$"* "-"??_);_(@_)</c:formatCode>
                <c:ptCount val="12"/>
                <c:pt idx="0">
                  <c:v>500</c:v>
                </c:pt>
                <c:pt idx="1">
                  <c:v>1100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B2C-BB76-FE2E8FD1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488144"/>
        <c:axId val="440488624"/>
      </c:barChart>
      <c:catAx>
        <c:axId val="44048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0488624"/>
        <c:crosses val="autoZero"/>
        <c:auto val="1"/>
        <c:lblAlgn val="ctr"/>
        <c:lblOffset val="100"/>
        <c:noMultiLvlLbl val="0"/>
      </c:catAx>
      <c:valAx>
        <c:axId val="4404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048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17</xdr:row>
      <xdr:rowOff>114300</xdr:rowOff>
    </xdr:from>
    <xdr:to>
      <xdr:col>3</xdr:col>
      <xdr:colOff>1249680</xdr:colOff>
      <xdr:row>32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2B8AA8-309F-69D3-5AD6-3604ADA5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</xdr:colOff>
      <xdr:row>17</xdr:row>
      <xdr:rowOff>99060</xdr:rowOff>
    </xdr:from>
    <xdr:to>
      <xdr:col>8</xdr:col>
      <xdr:colOff>1295400</xdr:colOff>
      <xdr:row>32</xdr:row>
      <xdr:rowOff>99060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0CD24D-65B4-A728-A77C-76582B793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CF718B-8BEB-4704-8A43-59E2FC362676}" name="FluxoDiario" displayName="FluxoDiario" ref="B3:I14" totalsRowShown="0" headerRowDxfId="7" dataDxfId="6">
  <autoFilter ref="B3:I14" xr:uid="{18CF718B-8BEB-4704-8A43-59E2FC362676}"/>
  <tableColumns count="8">
    <tableColumn id="1" xr3:uid="{A00179A1-874E-4B81-9CFD-B74B639A8CEC}" name="Mês" dataDxfId="5"/>
    <tableColumn id="2" xr3:uid="{D3153ED9-52CA-4766-AAE4-468F1C2AFDDB}" name="Data" dataDxfId="4"/>
    <tableColumn id="3" xr3:uid="{2695AA97-42B6-42F4-AEEC-3B66344AF958}" name="Descrição"/>
    <tableColumn id="4" xr3:uid="{52829250-E411-4D8D-BBE3-090E3C51D5E3}" name="Tipo de Fluxo" dataDxfId="3"/>
    <tableColumn id="5" xr3:uid="{CC65C930-0895-4BEC-AD41-B93B38E8530E}" name="Forma Pgto" dataDxfId="2"/>
    <tableColumn id="6" xr3:uid="{FCC681BB-CAEE-475A-87E2-D41B7DB1E4A4}" name="Entrada (R$)" dataCellStyle="Moeda"/>
    <tableColumn id="7" xr3:uid="{68355885-43CC-4ED3-83C5-6FE4AC4B20C8}" name="Saída (R$)" dataDxfId="1" dataCellStyle="Moeda"/>
    <tableColumn id="8" xr3:uid="{70C7C5D9-7512-4419-A814-0C04247E3991}" name="Semana" dataDxfId="0">
      <calculatedColumnFormula>IF(C4="","","Semana "&amp;WEEKNUM(C4,2)-WEEKNUM(EOMONTH(C4,-1)+1,2)+1)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ACDA4EF-5E4D-4120-8392-C855512102F8}">
  <we:reference id="wa200009404" version="1.0.0.5" store="en-U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tudoexcel.com.b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doexcel.com.br/" TargetMode="External"/><Relationship Id="rId1" Type="http://schemas.openxmlformats.org/officeDocument/2006/relationships/hyperlink" Target="mailto:planilha@tudoexcel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C60F-27D2-467C-915B-C207A0B6B194}">
  <dimension ref="B1:I14"/>
  <sheetViews>
    <sheetView tabSelected="1" workbookViewId="0">
      <selection activeCell="H22" sqref="H22"/>
    </sheetView>
  </sheetViews>
  <sheetFormatPr defaultRowHeight="14.4" x14ac:dyDescent="0.3"/>
  <cols>
    <col min="1" max="1" width="1.77734375" customWidth="1"/>
    <col min="2" max="2" width="15.109375" customWidth="1"/>
    <col min="3" max="3" width="13.44140625" customWidth="1"/>
    <col min="4" max="4" width="42.77734375" customWidth="1"/>
    <col min="5" max="5" width="18.6640625" customWidth="1"/>
    <col min="6" max="6" width="16.6640625" customWidth="1"/>
    <col min="7" max="8" width="19.44140625" customWidth="1"/>
    <col min="9" max="9" width="16.44140625" customWidth="1"/>
  </cols>
  <sheetData>
    <row r="1" spans="2:9" ht="21" x14ac:dyDescent="0.3">
      <c r="B1" s="53"/>
      <c r="C1" s="60" t="s">
        <v>44</v>
      </c>
      <c r="D1" s="61"/>
      <c r="E1" s="54" t="s">
        <v>45</v>
      </c>
      <c r="F1" s="54">
        <v>2026</v>
      </c>
      <c r="G1" s="53"/>
      <c r="H1" s="53"/>
      <c r="I1" s="59" t="s">
        <v>59</v>
      </c>
    </row>
    <row r="3" spans="2:9" ht="24" customHeight="1" x14ac:dyDescent="0.3">
      <c r="B3" s="34" t="s">
        <v>17</v>
      </c>
      <c r="C3" s="34" t="s">
        <v>37</v>
      </c>
      <c r="D3" s="34" t="s">
        <v>0</v>
      </c>
      <c r="E3" s="34" t="s">
        <v>46</v>
      </c>
      <c r="F3" s="34" t="s">
        <v>1</v>
      </c>
      <c r="G3" s="35" t="s">
        <v>38</v>
      </c>
      <c r="H3" s="36" t="s">
        <v>39</v>
      </c>
      <c r="I3" s="37" t="s">
        <v>14</v>
      </c>
    </row>
    <row r="4" spans="2:9" x14ac:dyDescent="0.3">
      <c r="B4" s="11" t="s">
        <v>23</v>
      </c>
      <c r="C4" s="17">
        <v>46024</v>
      </c>
      <c r="D4" t="s">
        <v>7</v>
      </c>
      <c r="E4" s="4" t="s">
        <v>8</v>
      </c>
      <c r="F4" s="4" t="s">
        <v>2</v>
      </c>
      <c r="G4" s="9">
        <v>150</v>
      </c>
      <c r="H4" s="18"/>
      <c r="I4" s="4" t="str">
        <f t="shared" ref="I4:I14" si="0">IF(C4="","","Semana "&amp;WEEKNUM(C4,2)-WEEKNUM(EOMONTH(C4,-1)+1,2)+1)</f>
        <v>Semana 1</v>
      </c>
    </row>
    <row r="5" spans="2:9" x14ac:dyDescent="0.3">
      <c r="B5" s="11" t="s">
        <v>23</v>
      </c>
      <c r="C5" s="17">
        <v>46026</v>
      </c>
      <c r="D5" t="s">
        <v>9</v>
      </c>
      <c r="E5" s="4" t="s">
        <v>8</v>
      </c>
      <c r="F5" s="4" t="s">
        <v>3</v>
      </c>
      <c r="G5" s="9">
        <v>230</v>
      </c>
      <c r="H5" s="18"/>
      <c r="I5" s="4" t="str">
        <f t="shared" si="0"/>
        <v>Semana 1</v>
      </c>
    </row>
    <row r="6" spans="2:9" x14ac:dyDescent="0.3">
      <c r="B6" s="11" t="s">
        <v>23</v>
      </c>
      <c r="C6" s="17">
        <v>46033</v>
      </c>
      <c r="D6" t="s">
        <v>40</v>
      </c>
      <c r="E6" s="4" t="s">
        <v>10</v>
      </c>
      <c r="F6" s="4" t="s">
        <v>5</v>
      </c>
      <c r="G6" s="9"/>
      <c r="H6" s="18">
        <v>500</v>
      </c>
      <c r="I6" s="4" t="str">
        <f t="shared" si="0"/>
        <v>Semana 2</v>
      </c>
    </row>
    <row r="7" spans="2:9" x14ac:dyDescent="0.3">
      <c r="B7" s="11" t="s">
        <v>23</v>
      </c>
      <c r="C7" s="17">
        <v>46037</v>
      </c>
      <c r="D7" t="s">
        <v>11</v>
      </c>
      <c r="E7" s="4" t="s">
        <v>8</v>
      </c>
      <c r="F7" s="4" t="s">
        <v>4</v>
      </c>
      <c r="G7" s="9">
        <v>89.9</v>
      </c>
      <c r="H7" s="18"/>
      <c r="I7" s="4" t="str">
        <f t="shared" si="0"/>
        <v>Semana 3</v>
      </c>
    </row>
    <row r="8" spans="2:9" x14ac:dyDescent="0.3">
      <c r="B8" s="11" t="s">
        <v>23</v>
      </c>
      <c r="C8" s="17">
        <v>46037</v>
      </c>
      <c r="D8" t="s">
        <v>12</v>
      </c>
      <c r="E8" s="4" t="s">
        <v>8</v>
      </c>
      <c r="F8" s="4" t="s">
        <v>5</v>
      </c>
      <c r="G8" s="9">
        <v>175</v>
      </c>
      <c r="H8" s="18"/>
      <c r="I8" s="4" t="str">
        <f t="shared" si="0"/>
        <v>Semana 3</v>
      </c>
    </row>
    <row r="9" spans="2:9" x14ac:dyDescent="0.3">
      <c r="B9" s="11" t="s">
        <v>23</v>
      </c>
      <c r="C9" s="17">
        <v>46038</v>
      </c>
      <c r="D9" t="s">
        <v>41</v>
      </c>
      <c r="E9" s="4" t="s">
        <v>8</v>
      </c>
      <c r="F9" s="4" t="s">
        <v>6</v>
      </c>
      <c r="G9" s="9">
        <v>60</v>
      </c>
      <c r="H9" s="18"/>
      <c r="I9" s="4" t="str">
        <f t="shared" si="0"/>
        <v>Semana 3</v>
      </c>
    </row>
    <row r="10" spans="2:9" x14ac:dyDescent="0.3">
      <c r="B10" s="11" t="s">
        <v>24</v>
      </c>
      <c r="C10" s="17">
        <v>46054</v>
      </c>
      <c r="D10" t="s">
        <v>53</v>
      </c>
      <c r="E10" s="4" t="s">
        <v>50</v>
      </c>
      <c r="F10" s="4" t="s">
        <v>3</v>
      </c>
      <c r="G10" s="9">
        <v>5000</v>
      </c>
      <c r="H10" s="18">
        <v>100</v>
      </c>
      <c r="I10" s="4" t="str">
        <f t="shared" si="0"/>
        <v>Semana 1</v>
      </c>
    </row>
    <row r="11" spans="2:9" x14ac:dyDescent="0.3">
      <c r="B11" s="11" t="s">
        <v>24</v>
      </c>
      <c r="C11" s="17">
        <v>46068</v>
      </c>
      <c r="D11" t="s">
        <v>48</v>
      </c>
      <c r="E11" s="4" t="s">
        <v>8</v>
      </c>
      <c r="F11" s="4" t="s">
        <v>6</v>
      </c>
      <c r="G11" s="9">
        <v>1000</v>
      </c>
      <c r="H11" s="18"/>
      <c r="I11" s="4" t="str">
        <f t="shared" si="0"/>
        <v>Semana 3</v>
      </c>
    </row>
    <row r="12" spans="2:9" x14ac:dyDescent="0.3">
      <c r="B12" s="11" t="s">
        <v>24</v>
      </c>
      <c r="C12" s="17">
        <v>46075</v>
      </c>
      <c r="D12" t="s">
        <v>47</v>
      </c>
      <c r="E12" s="4" t="s">
        <v>10</v>
      </c>
      <c r="F12" s="4"/>
      <c r="G12" s="9"/>
      <c r="H12" s="18">
        <v>1000</v>
      </c>
      <c r="I12" s="4" t="str">
        <f t="shared" si="0"/>
        <v>Semana 4</v>
      </c>
    </row>
    <row r="13" spans="2:9" x14ac:dyDescent="0.3">
      <c r="B13" s="11"/>
      <c r="C13" s="17"/>
      <c r="E13" s="4"/>
      <c r="F13" s="4"/>
      <c r="G13" s="9"/>
      <c r="H13" s="18"/>
      <c r="I13" s="4" t="str">
        <f t="shared" si="0"/>
        <v/>
      </c>
    </row>
    <row r="14" spans="2:9" x14ac:dyDescent="0.3">
      <c r="B14" s="11"/>
      <c r="C14" s="17"/>
      <c r="E14" s="4"/>
      <c r="F14" s="4"/>
      <c r="G14" s="9"/>
      <c r="H14" s="18"/>
      <c r="I14" s="4" t="str">
        <f t="shared" si="0"/>
        <v/>
      </c>
    </row>
  </sheetData>
  <mergeCells count="1">
    <mergeCell ref="C1:D1"/>
  </mergeCells>
  <hyperlinks>
    <hyperlink ref="I1" location="Apoie!A1" display="Apoie" xr:uid="{6A3B9C9E-C353-471F-95C6-76084BB87850}"/>
  </hyperlinks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0C9FF7E-BEF7-490C-80A8-056551273F04}">
          <x14:formula1>
            <xm:f>Dados!$A$2:$A$13</xm:f>
          </x14:formula1>
          <xm:sqref>B4:B1048576</xm:sqref>
        </x14:dataValidation>
        <x14:dataValidation type="list" allowBlank="1" showInputMessage="1" showErrorMessage="1" xr:uid="{BB195F70-CE6E-4D85-B153-24D8830E6F80}">
          <x14:formula1>
            <xm:f>Dados!$C$2:$C$7</xm:f>
          </x14:formula1>
          <xm:sqref>E4:E1048576</xm:sqref>
        </x14:dataValidation>
        <x14:dataValidation type="list" allowBlank="1" showInputMessage="1" showErrorMessage="1" xr:uid="{AC756261-82D7-4516-B1A6-6252A614BD18}">
          <x14:formula1>
            <xm:f>Dados!$E$2:$E$10</xm:f>
          </x14:formula1>
          <xm:sqref>F4:F1048576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E9A9-A2D8-4E71-B8E4-9BD253E56068}">
  <dimension ref="A1:I9"/>
  <sheetViews>
    <sheetView workbookViewId="0">
      <selection activeCell="I1" sqref="I1"/>
    </sheetView>
  </sheetViews>
  <sheetFormatPr defaultRowHeight="14.4" x14ac:dyDescent="0.3"/>
  <cols>
    <col min="1" max="1" width="14.77734375" customWidth="1"/>
    <col min="2" max="9" width="20.33203125" customWidth="1"/>
  </cols>
  <sheetData>
    <row r="1" spans="1:9" ht="21" x14ac:dyDescent="0.4">
      <c r="A1" s="62" t="s">
        <v>13</v>
      </c>
      <c r="B1" s="62"/>
      <c r="C1" s="62"/>
      <c r="D1" s="28"/>
      <c r="E1" s="28"/>
      <c r="F1" s="28"/>
      <c r="G1" s="28"/>
      <c r="H1" s="28"/>
      <c r="I1" s="64" t="s">
        <v>60</v>
      </c>
    </row>
    <row r="3" spans="1:9" x14ac:dyDescent="0.3">
      <c r="A3" s="1" t="s">
        <v>14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19" t="s">
        <v>42</v>
      </c>
      <c r="H3" s="3" t="s">
        <v>15</v>
      </c>
      <c r="I3" s="10" t="s">
        <v>16</v>
      </c>
    </row>
    <row r="4" spans="1:9" x14ac:dyDescent="0.3">
      <c r="A4" s="6" t="s">
        <v>18</v>
      </c>
      <c r="B4" s="8">
        <f>SUMIFS(FluxoDiario[Entrada (R$)],FluxoDiario[Semana],A4,FluxoDiario[Forma Pgto],"Dinheiro")</f>
        <v>150</v>
      </c>
      <c r="C4" s="8">
        <f>SUMIFS(FluxoDiario[Entrada (R$)],FluxoDiario[Semana],A4,FluxoDiario[Forma Pgto],"Crédito")</f>
        <v>5230</v>
      </c>
      <c r="D4" s="8">
        <f>SUMIFS(FluxoDiario[Entrada (R$)],FluxoDiario[Semana],A4,FluxoDiario[Forma Pgto],"Débito")</f>
        <v>0</v>
      </c>
      <c r="E4" s="8">
        <f>SUMIFS(FluxoDiario[Entrada (R$)],FluxoDiario[Semana],A4,FluxoDiario[Forma Pgto],"PIX")</f>
        <v>0</v>
      </c>
      <c r="F4" s="8">
        <f>SUMIFS(FluxoDiario[Entrada (R$)],FluxoDiario[Semana],A4,FluxoDiario[Forma Pgto],"Vale")</f>
        <v>0</v>
      </c>
      <c r="G4" s="20">
        <f>IF(entradados=vende,SUM(B4:F4),"erro")</f>
        <v>5380</v>
      </c>
      <c r="H4" s="12">
        <f>SUMIFS(FluxoDiario[Saída (R$)],FluxoDiario[Semana],A4)</f>
        <v>100</v>
      </c>
      <c r="I4" s="15">
        <f>G4-H4</f>
        <v>5280</v>
      </c>
    </row>
    <row r="5" spans="1:9" x14ac:dyDescent="0.3">
      <c r="A5" s="7" t="s">
        <v>19</v>
      </c>
      <c r="B5" s="8">
        <f>SUMIFS(FluxoDiario[Entrada (R$)],FluxoDiario[Semana],A5,FluxoDiario[Forma Pgto],"Dinheiro")</f>
        <v>0</v>
      </c>
      <c r="C5" s="8">
        <f>SUMIFS(FluxoDiario[Entrada (R$)],FluxoDiario[Semana],A5,FluxoDiario[Forma Pgto],"Crédito")</f>
        <v>0</v>
      </c>
      <c r="D5" s="8">
        <f>SUMIFS(FluxoDiario[Entrada (R$)],FluxoDiario[Semana],A5,FluxoDiario[Forma Pgto],"Débito")</f>
        <v>0</v>
      </c>
      <c r="E5" s="8">
        <f>SUMIFS(FluxoDiario[Entrada (R$)],FluxoDiario[Semana],A5,FluxoDiario[Forma Pgto],"PIX")</f>
        <v>0</v>
      </c>
      <c r="F5" s="8">
        <f>SUMIFS(FluxoDiario[Entrada (R$)],FluxoDiario[Semana],A5,FluxoDiario[Forma Pgto],"Vale")</f>
        <v>0</v>
      </c>
      <c r="G5" s="20">
        <f>IF(entradados=vende,SUM(B5:F5),"erro")</f>
        <v>0</v>
      </c>
      <c r="H5" s="12">
        <f>SUMIFS(FluxoDiario[Saída (R$)],FluxoDiario[Semana],A5)</f>
        <v>500</v>
      </c>
      <c r="I5" s="15">
        <f>G5-H5</f>
        <v>-500</v>
      </c>
    </row>
    <row r="6" spans="1:9" x14ac:dyDescent="0.3">
      <c r="A6" s="6" t="s">
        <v>20</v>
      </c>
      <c r="B6" s="8">
        <f>SUMIFS(FluxoDiario[Entrada (R$)],FluxoDiario[Semana],A6,FluxoDiario[Forma Pgto],"Dinheiro")</f>
        <v>0</v>
      </c>
      <c r="C6" s="8">
        <f>SUMIFS(FluxoDiario[Entrada (R$)],FluxoDiario[Semana],A6,FluxoDiario[Forma Pgto],"Crédito")</f>
        <v>0</v>
      </c>
      <c r="D6" s="8">
        <f>SUMIFS(FluxoDiario[Entrada (R$)],FluxoDiario[Semana],A6,FluxoDiario[Forma Pgto],"Débito")</f>
        <v>89.9</v>
      </c>
      <c r="E6" s="8">
        <f>SUMIFS(FluxoDiario[Entrada (R$)],FluxoDiario[Semana],A6,FluxoDiario[Forma Pgto],"PIX")</f>
        <v>175</v>
      </c>
      <c r="F6" s="8">
        <f>SUMIFS(FluxoDiario[Entrada (R$)],FluxoDiario[Semana],A6,FluxoDiario[Forma Pgto],"Vale")</f>
        <v>1060</v>
      </c>
      <c r="G6" s="20">
        <f>IF(entradados=vende,SUM(B6:F6),"erro")</f>
        <v>1324.9</v>
      </c>
      <c r="H6" s="12">
        <f>SUMIFS(FluxoDiario[Saída (R$)],FluxoDiario[Semana],A6)</f>
        <v>0</v>
      </c>
      <c r="I6" s="15">
        <f>G6-H6</f>
        <v>1324.9</v>
      </c>
    </row>
    <row r="7" spans="1:9" x14ac:dyDescent="0.3">
      <c r="A7" s="7" t="s">
        <v>21</v>
      </c>
      <c r="B7" s="8">
        <f>SUMIFS(FluxoDiario[Entrada (R$)],FluxoDiario[Semana],A7,FluxoDiario[Forma Pgto],"Dinheiro")</f>
        <v>0</v>
      </c>
      <c r="C7" s="8">
        <f>SUMIFS(FluxoDiario[Entrada (R$)],FluxoDiario[Semana],A7,FluxoDiario[Forma Pgto],"Crédito")</f>
        <v>0</v>
      </c>
      <c r="D7" s="8">
        <f>SUMIFS(FluxoDiario[Entrada (R$)],FluxoDiario[Semana],A7,FluxoDiario[Forma Pgto],"Débito")</f>
        <v>0</v>
      </c>
      <c r="E7" s="8">
        <f>SUMIFS(FluxoDiario[Entrada (R$)],FluxoDiario[Semana],A7,FluxoDiario[Forma Pgto],"PIX")</f>
        <v>0</v>
      </c>
      <c r="F7" s="8">
        <f>SUMIFS(FluxoDiario[Entrada (R$)],FluxoDiario[Semana],A7,FluxoDiario[Forma Pgto],"Vale")</f>
        <v>0</v>
      </c>
      <c r="G7" s="20">
        <f>IF(entradados=vende,SUM(B7:F7),"erro")</f>
        <v>0</v>
      </c>
      <c r="H7" s="12">
        <f>SUMIFS(FluxoDiario[Saída (R$)],FluxoDiario[Semana],A7)</f>
        <v>1000</v>
      </c>
      <c r="I7" s="15">
        <f>G7-H7</f>
        <v>-1000</v>
      </c>
    </row>
    <row r="8" spans="1:9" x14ac:dyDescent="0.3">
      <c r="A8" s="6" t="s">
        <v>51</v>
      </c>
      <c r="B8" s="8">
        <f>SUMIFS(FluxoDiario[Entrada (R$)],FluxoDiario[Semana],A8,FluxoDiario[Forma Pgto],"Dinheiro")</f>
        <v>0</v>
      </c>
      <c r="C8" s="8">
        <f>SUMIFS(FluxoDiario[Entrada (R$)],FluxoDiario[Semana],A8,FluxoDiario[Forma Pgto],"Crédito")</f>
        <v>0</v>
      </c>
      <c r="D8" s="8">
        <f>SUMIFS(FluxoDiario[Entrada (R$)],FluxoDiario[Semana],A8,FluxoDiario[Forma Pgto],"Débito")</f>
        <v>0</v>
      </c>
      <c r="E8" s="8">
        <f>SUMIFS(FluxoDiario[Entrada (R$)],FluxoDiario[Semana],A8,FluxoDiario[Forma Pgto],"PIX")</f>
        <v>0</v>
      </c>
      <c r="F8" s="8">
        <f>SUMIFS(FluxoDiario[Entrada (R$)],FluxoDiario[Semana],A8,FluxoDiario[Forma Pgto],"Vale")</f>
        <v>0</v>
      </c>
      <c r="G8" s="20">
        <f>IF(entradados=vende,SUM(B8:F8),"erro")</f>
        <v>0</v>
      </c>
      <c r="H8" s="12">
        <f>SUMIFS(FluxoDiario[Saída (R$)],FluxoDiario[Semana],A8)</f>
        <v>0</v>
      </c>
      <c r="I8" s="15">
        <f>G8-H8</f>
        <v>0</v>
      </c>
    </row>
    <row r="9" spans="1:9" x14ac:dyDescent="0.3">
      <c r="A9" s="1" t="s">
        <v>22</v>
      </c>
      <c r="B9" s="13">
        <f t="shared" ref="B9:I9" si="0">SUM(B4:B8)</f>
        <v>150</v>
      </c>
      <c r="C9" s="13">
        <f t="shared" si="0"/>
        <v>5230</v>
      </c>
      <c r="D9" s="13">
        <f t="shared" si="0"/>
        <v>89.9</v>
      </c>
      <c r="E9" s="13">
        <f t="shared" si="0"/>
        <v>175</v>
      </c>
      <c r="F9" s="13">
        <f t="shared" si="0"/>
        <v>1060</v>
      </c>
      <c r="G9" s="21">
        <f t="shared" si="0"/>
        <v>6704.9</v>
      </c>
      <c r="H9" s="14">
        <f t="shared" si="0"/>
        <v>1600</v>
      </c>
      <c r="I9" s="16">
        <f t="shared" si="0"/>
        <v>5104.8999999999996</v>
      </c>
    </row>
  </sheetData>
  <mergeCells count="1">
    <mergeCell ref="A1:C1"/>
  </mergeCells>
  <phoneticPr fontId="1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3A52-412E-4D21-B58A-A018096A2833}">
  <dimension ref="A1:M34"/>
  <sheetViews>
    <sheetView workbookViewId="0">
      <selection activeCell="I1" sqref="I1"/>
    </sheetView>
  </sheetViews>
  <sheetFormatPr defaultRowHeight="14.4" x14ac:dyDescent="0.3"/>
  <cols>
    <col min="1" max="1" width="18.5546875" customWidth="1"/>
    <col min="2" max="12" width="20.33203125" customWidth="1"/>
    <col min="13" max="13" width="22.21875" customWidth="1"/>
  </cols>
  <sheetData>
    <row r="1" spans="1:13" ht="21" x14ac:dyDescent="0.4">
      <c r="A1" s="62" t="s">
        <v>43</v>
      </c>
      <c r="B1" s="62"/>
      <c r="C1" s="62"/>
      <c r="D1" s="62"/>
      <c r="E1" s="28"/>
      <c r="F1" s="28"/>
      <c r="G1" s="28"/>
      <c r="H1" s="28"/>
      <c r="I1" s="28"/>
      <c r="K1" s="40"/>
      <c r="L1" s="40"/>
      <c r="M1" s="40"/>
    </row>
    <row r="2" spans="1:13" x14ac:dyDescent="0.3">
      <c r="K2" s="38"/>
      <c r="L2" s="39" t="s">
        <v>52</v>
      </c>
      <c r="M2" s="63" t="s">
        <v>58</v>
      </c>
    </row>
    <row r="3" spans="1:13" ht="24.6" customHeight="1" x14ac:dyDescent="0.3">
      <c r="A3" s="48" t="s">
        <v>17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50" t="s">
        <v>42</v>
      </c>
      <c r="H3" s="51" t="s">
        <v>15</v>
      </c>
      <c r="I3" s="52" t="s">
        <v>16</v>
      </c>
      <c r="K3" s="1" t="s">
        <v>17</v>
      </c>
      <c r="L3" s="5" t="s">
        <v>42</v>
      </c>
      <c r="M3" s="3" t="s">
        <v>15</v>
      </c>
    </row>
    <row r="4" spans="1:13" ht="19.95" customHeight="1" x14ac:dyDescent="0.3">
      <c r="A4" s="22" t="str">
        <f>IF(procv=taxas,Dados!A2,"erro")</f>
        <v>Janeiro</v>
      </c>
      <c r="B4" s="24">
        <f>SUMIFS(FluxoDiario[Entrada (R$)],FluxoDiario[Mês],A4,FluxoDiario[Forma Pgto],"Dinheiro")</f>
        <v>150</v>
      </c>
      <c r="C4" s="24">
        <f>SUMIFS(FluxoDiario[Entrada (R$)],FluxoDiario[Mês],A4,FluxoDiario[Forma Pgto],"Crédito")</f>
        <v>230</v>
      </c>
      <c r="D4" s="24">
        <f>SUMIFS(FluxoDiario[Entrada (R$)],FluxoDiario[Mês],A4,FluxoDiario[Forma Pgto],"Débito")</f>
        <v>89.9</v>
      </c>
      <c r="E4" s="24">
        <f>SUMIFS(FluxoDiario[Entrada (R$)],FluxoDiario[Mês],A4,FluxoDiario[Forma Pgto],"PIX")</f>
        <v>175</v>
      </c>
      <c r="F4" s="24">
        <f>SUMIFS(FluxoDiario[Entrada (R$)],FluxoDiario[Mês],A4,FluxoDiario[Forma Pgto],"Vale")</f>
        <v>60</v>
      </c>
      <c r="G4" s="25">
        <f>IF(entradados=vende,SUM(B4:F4),"erro")</f>
        <v>704.9</v>
      </c>
      <c r="H4" s="29">
        <f>SUMIF(FluxoDiario[Mês],A4,FluxoDiario[Saída (R$)])</f>
        <v>500</v>
      </c>
      <c r="I4" s="30">
        <f t="shared" ref="I4:I15" si="0">G4-H4</f>
        <v>204.89999999999998</v>
      </c>
      <c r="K4" s="41" t="str">
        <f>A4</f>
        <v>Janeiro</v>
      </c>
      <c r="L4" s="42">
        <f>G4</f>
        <v>704.9</v>
      </c>
      <c r="M4" s="42">
        <f>H4</f>
        <v>500</v>
      </c>
    </row>
    <row r="5" spans="1:13" ht="19.95" customHeight="1" x14ac:dyDescent="0.3">
      <c r="A5" s="22" t="str">
        <f>IF(procv=taxas,Dados!A3,"erro")</f>
        <v>Fevereiro</v>
      </c>
      <c r="B5" s="26">
        <f>SUMIFS(FluxoDiario[Entrada (R$)],FluxoDiario[Mês],A5,FluxoDiario[Forma Pgto],"Dinheiro")</f>
        <v>0</v>
      </c>
      <c r="C5" s="26">
        <f>SUMIFS(FluxoDiario[Entrada (R$)],FluxoDiario[Mês],A5,FluxoDiario[Forma Pgto],"Crédito")</f>
        <v>5000</v>
      </c>
      <c r="D5" s="26">
        <f>SUMIFS(FluxoDiario[Entrada (R$)],FluxoDiario[Mês],A5,FluxoDiario[Forma Pgto],"Débito")</f>
        <v>0</v>
      </c>
      <c r="E5" s="26">
        <f>SUMIFS(FluxoDiario[Entrada (R$)],FluxoDiario[Mês],A5,FluxoDiario[Forma Pgto],"PIX")</f>
        <v>0</v>
      </c>
      <c r="F5" s="26">
        <f>SUMIFS(FluxoDiario[Entrada (R$)],FluxoDiario[Mês],A5,FluxoDiario[Forma Pgto],"Vale")</f>
        <v>1000</v>
      </c>
      <c r="G5" s="25">
        <f>IF(entradados=vende,SUM(B5:F5),"erro")</f>
        <v>6000</v>
      </c>
      <c r="H5" s="29">
        <f>SUMIF(FluxoDiario[Mês],A5,FluxoDiario[Saída (R$)])</f>
        <v>1100</v>
      </c>
      <c r="I5" s="31">
        <f t="shared" si="0"/>
        <v>4900</v>
      </c>
      <c r="K5" s="41" t="str">
        <f t="shared" ref="K5:K15" si="1">A5</f>
        <v>Fevereiro</v>
      </c>
      <c r="L5" s="42">
        <f t="shared" ref="L5:L15" si="2">G5</f>
        <v>6000</v>
      </c>
      <c r="M5" s="42">
        <f t="shared" ref="M5:M15" si="3">H5</f>
        <v>1100</v>
      </c>
    </row>
    <row r="6" spans="1:13" ht="19.95" customHeight="1" x14ac:dyDescent="0.3">
      <c r="A6" s="22" t="str">
        <f>IF(procv=taxas,Dados!A4,"erro")</f>
        <v>Março</v>
      </c>
      <c r="B6" s="26">
        <f>SUMIFS(FluxoDiario[Entrada (R$)],FluxoDiario[Mês],A6,FluxoDiario[Forma Pgto],"Dinheiro")</f>
        <v>0</v>
      </c>
      <c r="C6" s="26">
        <f>SUMIFS(FluxoDiario[Entrada (R$)],FluxoDiario[Mês],A6,FluxoDiario[Forma Pgto],"Crédito")</f>
        <v>0</v>
      </c>
      <c r="D6" s="26">
        <f>SUMIFS(FluxoDiario[Entrada (R$)],FluxoDiario[Mês],A6,FluxoDiario[Forma Pgto],"Débito")</f>
        <v>0</v>
      </c>
      <c r="E6" s="26">
        <f>SUMIFS(FluxoDiario[Entrada (R$)],FluxoDiario[Mês],A6,FluxoDiario[Forma Pgto],"PIX")</f>
        <v>0</v>
      </c>
      <c r="F6" s="26">
        <f>SUMIFS(FluxoDiario[Entrada (R$)],FluxoDiario[Mês],A6,FluxoDiario[Forma Pgto],"Vale")</f>
        <v>0</v>
      </c>
      <c r="G6" s="25">
        <f>IF(entradados=vende,SUM(B6:F6),"erro")</f>
        <v>0</v>
      </c>
      <c r="H6" s="29">
        <f>SUMIF(FluxoDiario[Mês],A6,FluxoDiario[Saída (R$)])</f>
        <v>0</v>
      </c>
      <c r="I6" s="32">
        <f t="shared" si="0"/>
        <v>0</v>
      </c>
      <c r="K6" s="41" t="str">
        <f t="shared" si="1"/>
        <v>Março</v>
      </c>
      <c r="L6" s="42">
        <f t="shared" si="2"/>
        <v>0</v>
      </c>
      <c r="M6" s="42">
        <f t="shared" si="3"/>
        <v>0</v>
      </c>
    </row>
    <row r="7" spans="1:13" ht="19.95" customHeight="1" x14ac:dyDescent="0.3">
      <c r="A7" s="22" t="str">
        <f>IF(procv=taxas,Dados!A5,"erro")</f>
        <v>Abril</v>
      </c>
      <c r="B7" s="26">
        <f>SUMIFS(FluxoDiario[Entrada (R$)],FluxoDiario[Mês],A7,FluxoDiario[Forma Pgto],"Dinheiro")</f>
        <v>0</v>
      </c>
      <c r="C7" s="26">
        <f>SUMIFS(FluxoDiario[Entrada (R$)],FluxoDiario[Mês],A7,FluxoDiario[Forma Pgto],"Crédito")</f>
        <v>0</v>
      </c>
      <c r="D7" s="26">
        <f>SUMIFS(FluxoDiario[Entrada (R$)],FluxoDiario[Mês],A7,FluxoDiario[Forma Pgto],"Débito")</f>
        <v>0</v>
      </c>
      <c r="E7" s="26">
        <f>SUMIFS(FluxoDiario[Entrada (R$)],FluxoDiario[Mês],A7,FluxoDiario[Forma Pgto],"PIX")</f>
        <v>0</v>
      </c>
      <c r="F7" s="26">
        <f>SUMIFS(FluxoDiario[Entrada (R$)],FluxoDiario[Mês],A7,FluxoDiario[Forma Pgto],"Vale")</f>
        <v>0</v>
      </c>
      <c r="G7" s="25">
        <f>IF(entradados=vende,SUM(B7:F7),"erro")</f>
        <v>0</v>
      </c>
      <c r="H7" s="29">
        <f>SUMIF(FluxoDiario[Mês],A7,FluxoDiario[Saída (R$)])</f>
        <v>0</v>
      </c>
      <c r="I7" s="32">
        <f t="shared" si="0"/>
        <v>0</v>
      </c>
      <c r="K7" s="41" t="str">
        <f t="shared" si="1"/>
        <v>Abril</v>
      </c>
      <c r="L7" s="42">
        <f t="shared" si="2"/>
        <v>0</v>
      </c>
      <c r="M7" s="42">
        <f t="shared" si="3"/>
        <v>0</v>
      </c>
    </row>
    <row r="8" spans="1:13" ht="19.95" customHeight="1" x14ac:dyDescent="0.3">
      <c r="A8" s="22" t="str">
        <f>IF(procv=taxas,Dados!A6,"erro")</f>
        <v>Maio</v>
      </c>
      <c r="B8" s="26">
        <f>SUMIFS(FluxoDiario[Entrada (R$)],FluxoDiario[Mês],A8,FluxoDiario[Forma Pgto],"Dinheiro")</f>
        <v>0</v>
      </c>
      <c r="C8" s="26">
        <f>SUMIFS(FluxoDiario[Entrada (R$)],FluxoDiario[Mês],A8,FluxoDiario[Forma Pgto],"Crédito")</f>
        <v>0</v>
      </c>
      <c r="D8" s="26">
        <f>SUMIFS(FluxoDiario[Entrada (R$)],FluxoDiario[Mês],A8,FluxoDiario[Forma Pgto],"Débito")</f>
        <v>0</v>
      </c>
      <c r="E8" s="26">
        <f>SUMIFS(FluxoDiario[Entrada (R$)],FluxoDiario[Mês],A8,FluxoDiario[Forma Pgto],"PIX")</f>
        <v>0</v>
      </c>
      <c r="F8" s="26">
        <f>SUMIFS(FluxoDiario[Entrada (R$)],FluxoDiario[Mês],A8,FluxoDiario[Forma Pgto],"Vale")</f>
        <v>0</v>
      </c>
      <c r="G8" s="25">
        <f>IF(entradados=vende,SUM(B8:F8),"erro")</f>
        <v>0</v>
      </c>
      <c r="H8" s="29">
        <f>SUMIF(FluxoDiario[Mês],A8,FluxoDiario[Saída (R$)])</f>
        <v>0</v>
      </c>
      <c r="I8" s="31">
        <f t="shared" si="0"/>
        <v>0</v>
      </c>
      <c r="K8" s="41" t="str">
        <f t="shared" si="1"/>
        <v>Maio</v>
      </c>
      <c r="L8" s="42">
        <f t="shared" si="2"/>
        <v>0</v>
      </c>
      <c r="M8" s="42">
        <f t="shared" si="3"/>
        <v>0</v>
      </c>
    </row>
    <row r="9" spans="1:13" ht="19.95" customHeight="1" x14ac:dyDescent="0.3">
      <c r="A9" s="22" t="str">
        <f>IF(procv=taxas,Dados!A7,"erro")</f>
        <v>Junho</v>
      </c>
      <c r="B9" s="26">
        <f>SUMIFS(FluxoDiario[Entrada (R$)],FluxoDiario[Mês],A9,FluxoDiario[Forma Pgto],"Dinheiro")</f>
        <v>0</v>
      </c>
      <c r="C9" s="26">
        <f>SUMIFS(FluxoDiario[Entrada (R$)],FluxoDiario[Mês],A9,FluxoDiario[Forma Pgto],"Crédito")</f>
        <v>0</v>
      </c>
      <c r="D9" s="26">
        <f>SUMIFS(FluxoDiario[Entrada (R$)],FluxoDiario[Mês],A9,FluxoDiario[Forma Pgto],"Débito")</f>
        <v>0</v>
      </c>
      <c r="E9" s="26">
        <f>SUMIFS(FluxoDiario[Entrada (R$)],FluxoDiario[Mês],A9,FluxoDiario[Forma Pgto],"PIX")</f>
        <v>0</v>
      </c>
      <c r="F9" s="26">
        <f>SUMIFS(FluxoDiario[Entrada (R$)],FluxoDiario[Mês],A9,FluxoDiario[Forma Pgto],"Vale")</f>
        <v>0</v>
      </c>
      <c r="G9" s="25">
        <f>IF(entradados=vende,SUM(B9:F9),"erro")</f>
        <v>0</v>
      </c>
      <c r="H9" s="29">
        <f>SUMIF(FluxoDiario[Mês],A9,FluxoDiario[Saída (R$)])</f>
        <v>0</v>
      </c>
      <c r="I9" s="32">
        <f t="shared" si="0"/>
        <v>0</v>
      </c>
      <c r="K9" s="41" t="str">
        <f t="shared" si="1"/>
        <v>Junho</v>
      </c>
      <c r="L9" s="42">
        <f t="shared" si="2"/>
        <v>0</v>
      </c>
      <c r="M9" s="42">
        <f t="shared" si="3"/>
        <v>0</v>
      </c>
    </row>
    <row r="10" spans="1:13" ht="19.95" customHeight="1" x14ac:dyDescent="0.3">
      <c r="A10" s="22" t="str">
        <f>IF(procv=taxas,Dados!A8,"erro")</f>
        <v>Julho</v>
      </c>
      <c r="B10" s="26">
        <f>SUMIFS(FluxoDiario[Entrada (R$)],FluxoDiario[Mês],A10,FluxoDiario[Forma Pgto],"Dinheiro")</f>
        <v>0</v>
      </c>
      <c r="C10" s="26">
        <f>SUMIFS(FluxoDiario[Entrada (R$)],FluxoDiario[Mês],A10,FluxoDiario[Forma Pgto],"Crédito")</f>
        <v>0</v>
      </c>
      <c r="D10" s="26">
        <f>SUMIFS(FluxoDiario[Entrada (R$)],FluxoDiario[Mês],A10,FluxoDiario[Forma Pgto],"Débito")</f>
        <v>0</v>
      </c>
      <c r="E10" s="26">
        <f>SUMIFS(FluxoDiario[Entrada (R$)],FluxoDiario[Mês],A10,FluxoDiario[Forma Pgto],"PIX")</f>
        <v>0</v>
      </c>
      <c r="F10" s="26">
        <f>SUMIFS(FluxoDiario[Entrada (R$)],FluxoDiario[Mês],A10,FluxoDiario[Forma Pgto],"Vale")</f>
        <v>0</v>
      </c>
      <c r="G10" s="25">
        <f>IF(entradados=vende,SUM(B10:F10),"erro")</f>
        <v>0</v>
      </c>
      <c r="H10" s="29">
        <f>SUMIF(FluxoDiario[Mês],A10,FluxoDiario[Saída (R$)])</f>
        <v>0</v>
      </c>
      <c r="I10" s="31">
        <f t="shared" si="0"/>
        <v>0</v>
      </c>
      <c r="K10" s="41" t="str">
        <f t="shared" si="1"/>
        <v>Julho</v>
      </c>
      <c r="L10" s="42">
        <f t="shared" si="2"/>
        <v>0</v>
      </c>
      <c r="M10" s="42">
        <f t="shared" si="3"/>
        <v>0</v>
      </c>
    </row>
    <row r="11" spans="1:13" ht="19.95" customHeight="1" x14ac:dyDescent="0.3">
      <c r="A11" s="22" t="str">
        <f>IF(procv=taxas,Dados!A9,"erro")</f>
        <v>Agosto</v>
      </c>
      <c r="B11" s="26">
        <f>SUMIFS(FluxoDiario[Entrada (R$)],FluxoDiario[Mês],A11,FluxoDiario[Forma Pgto],"Dinheiro")</f>
        <v>0</v>
      </c>
      <c r="C11" s="26">
        <f>SUMIFS(FluxoDiario[Entrada (R$)],FluxoDiario[Mês],A11,FluxoDiario[Forma Pgto],"Crédito")</f>
        <v>0</v>
      </c>
      <c r="D11" s="26">
        <f>SUMIFS(FluxoDiario[Entrada (R$)],FluxoDiario[Mês],A11,FluxoDiario[Forma Pgto],"Débito")</f>
        <v>0</v>
      </c>
      <c r="E11" s="26">
        <f>SUMIFS(FluxoDiario[Entrada (R$)],FluxoDiario[Mês],A11,FluxoDiario[Forma Pgto],"PIX")</f>
        <v>0</v>
      </c>
      <c r="F11" s="26">
        <f>SUMIFS(FluxoDiario[Entrada (R$)],FluxoDiario[Mês],A11,FluxoDiario[Forma Pgto],"Vale")</f>
        <v>0</v>
      </c>
      <c r="G11" s="25">
        <f>IF(entradados=vende,SUM(B11:F11),"erro")</f>
        <v>0</v>
      </c>
      <c r="H11" s="29">
        <f>SUMIF(FluxoDiario[Mês],A11,FluxoDiario[Saída (R$)])</f>
        <v>0</v>
      </c>
      <c r="I11" s="32">
        <f t="shared" si="0"/>
        <v>0</v>
      </c>
      <c r="K11" s="41" t="str">
        <f t="shared" si="1"/>
        <v>Agosto</v>
      </c>
      <c r="L11" s="42">
        <f t="shared" si="2"/>
        <v>0</v>
      </c>
      <c r="M11" s="42">
        <f t="shared" si="3"/>
        <v>0</v>
      </c>
    </row>
    <row r="12" spans="1:13" ht="19.95" customHeight="1" x14ac:dyDescent="0.3">
      <c r="A12" s="22" t="str">
        <f>IF(procv=taxas,Dados!A10,"erro")</f>
        <v>Setembro</v>
      </c>
      <c r="B12" s="26">
        <f>SUMIFS(FluxoDiario[Entrada (R$)],FluxoDiario[Mês],A12,FluxoDiario[Forma Pgto],"Dinheiro")</f>
        <v>0</v>
      </c>
      <c r="C12" s="26">
        <f>SUMIFS(FluxoDiario[Entrada (R$)],FluxoDiario[Mês],A12,FluxoDiario[Forma Pgto],"Crédito")</f>
        <v>0</v>
      </c>
      <c r="D12" s="26">
        <f>SUMIFS(FluxoDiario[Entrada (R$)],FluxoDiario[Mês],A12,FluxoDiario[Forma Pgto],"Débito")</f>
        <v>0</v>
      </c>
      <c r="E12" s="26">
        <f>SUMIFS(FluxoDiario[Entrada (R$)],FluxoDiario[Mês],A12,FluxoDiario[Forma Pgto],"PIX")</f>
        <v>0</v>
      </c>
      <c r="F12" s="26">
        <f>SUMIFS(FluxoDiario[Entrada (R$)],FluxoDiario[Mês],A12,FluxoDiario[Forma Pgto],"Vale")</f>
        <v>0</v>
      </c>
      <c r="G12" s="25">
        <f>IF(entradados=vende,SUM(B12:F12),"erro")</f>
        <v>0</v>
      </c>
      <c r="H12" s="29">
        <f>SUMIF(FluxoDiario[Mês],A12,FluxoDiario[Saída (R$)])</f>
        <v>0</v>
      </c>
      <c r="I12" s="31">
        <f t="shared" si="0"/>
        <v>0</v>
      </c>
      <c r="K12" s="41" t="str">
        <f t="shared" si="1"/>
        <v>Setembro</v>
      </c>
      <c r="L12" s="42">
        <f t="shared" si="2"/>
        <v>0</v>
      </c>
      <c r="M12" s="42">
        <f t="shared" si="3"/>
        <v>0</v>
      </c>
    </row>
    <row r="13" spans="1:13" ht="19.95" customHeight="1" x14ac:dyDescent="0.3">
      <c r="A13" s="22" t="str">
        <f>IF(procv=taxas,Dados!A11,"erro")</f>
        <v>Outubro</v>
      </c>
      <c r="B13" s="26">
        <f>SUMIFS(FluxoDiario[Entrada (R$)],FluxoDiario[Mês],A13,FluxoDiario[Forma Pgto],"Dinheiro")</f>
        <v>0</v>
      </c>
      <c r="C13" s="26">
        <f>SUMIFS(FluxoDiario[Entrada (R$)],FluxoDiario[Mês],A13,FluxoDiario[Forma Pgto],"Crédito")</f>
        <v>0</v>
      </c>
      <c r="D13" s="26">
        <f>SUMIFS(FluxoDiario[Entrada (R$)],FluxoDiario[Mês],A13,FluxoDiario[Forma Pgto],"Débito")</f>
        <v>0</v>
      </c>
      <c r="E13" s="26">
        <f>SUMIFS(FluxoDiario[Entrada (R$)],FluxoDiario[Mês],A13,FluxoDiario[Forma Pgto],"PIX")</f>
        <v>0</v>
      </c>
      <c r="F13" s="26">
        <f>SUMIFS(FluxoDiario[Entrada (R$)],FluxoDiario[Mês],A13,FluxoDiario[Forma Pgto],"Vale")</f>
        <v>0</v>
      </c>
      <c r="G13" s="25">
        <f>IF(entradados=vende,SUM(B13:F13),"erro")</f>
        <v>0</v>
      </c>
      <c r="H13" s="29">
        <f>SUMIF(FluxoDiario[Mês],A13,FluxoDiario[Saída (R$)])</f>
        <v>0</v>
      </c>
      <c r="I13" s="32">
        <f t="shared" si="0"/>
        <v>0</v>
      </c>
      <c r="K13" s="41" t="str">
        <f t="shared" si="1"/>
        <v>Outubro</v>
      </c>
      <c r="L13" s="42">
        <f t="shared" si="2"/>
        <v>0</v>
      </c>
      <c r="M13" s="42">
        <f t="shared" si="3"/>
        <v>0</v>
      </c>
    </row>
    <row r="14" spans="1:13" ht="19.95" customHeight="1" x14ac:dyDescent="0.3">
      <c r="A14" s="22" t="str">
        <f>IF(procv=taxas,Dados!A12,"erro")</f>
        <v>Novembro</v>
      </c>
      <c r="B14" s="26">
        <f>SUMIFS(FluxoDiario[Entrada (R$)],FluxoDiario[Mês],A14,FluxoDiario[Forma Pgto],"Dinheiro")</f>
        <v>0</v>
      </c>
      <c r="C14" s="26">
        <f>SUMIFS(FluxoDiario[Entrada (R$)],FluxoDiario[Mês],A14,FluxoDiario[Forma Pgto],"Crédito")</f>
        <v>0</v>
      </c>
      <c r="D14" s="26">
        <f>SUMIFS(FluxoDiario[Entrada (R$)],FluxoDiario[Mês],A14,FluxoDiario[Forma Pgto],"Débito")</f>
        <v>0</v>
      </c>
      <c r="E14" s="26">
        <f>SUMIFS(FluxoDiario[Entrada (R$)],FluxoDiario[Mês],A14,FluxoDiario[Forma Pgto],"PIX")</f>
        <v>0</v>
      </c>
      <c r="F14" s="26">
        <f>SUMIFS(FluxoDiario[Entrada (R$)],FluxoDiario[Mês],A14,FluxoDiario[Forma Pgto],"Vale")</f>
        <v>0</v>
      </c>
      <c r="G14" s="25">
        <f>IF(entradados=vende,SUM(B14:F14),"erro")</f>
        <v>0</v>
      </c>
      <c r="H14" s="29">
        <f>SUMIF(FluxoDiario[Mês],A14,FluxoDiario[Saída (R$)])</f>
        <v>0</v>
      </c>
      <c r="I14" s="31">
        <f t="shared" si="0"/>
        <v>0</v>
      </c>
      <c r="K14" s="41" t="str">
        <f t="shared" si="1"/>
        <v>Novembro</v>
      </c>
      <c r="L14" s="42">
        <f t="shared" si="2"/>
        <v>0</v>
      </c>
      <c r="M14" s="42">
        <f t="shared" si="3"/>
        <v>0</v>
      </c>
    </row>
    <row r="15" spans="1:13" ht="19.95" customHeight="1" x14ac:dyDescent="0.3">
      <c r="A15" s="22" t="str">
        <f>IF(procv=taxas,Dados!A13,"erro")</f>
        <v>Dezembro</v>
      </c>
      <c r="B15" s="27">
        <f>SUMIFS(FluxoDiario[Entrada (R$)],FluxoDiario[Mês],A15,FluxoDiario[Forma Pgto],"Dinheiro")</f>
        <v>0</v>
      </c>
      <c r="C15" s="27">
        <f>SUMIFS(FluxoDiario[Entrada (R$)],FluxoDiario[Mês],A15,FluxoDiario[Forma Pgto],"Crédito")</f>
        <v>0</v>
      </c>
      <c r="D15" s="27">
        <f>SUMIFS(FluxoDiario[Entrada (R$)],FluxoDiario[Mês],A15,FluxoDiario[Forma Pgto],"Débito")</f>
        <v>0</v>
      </c>
      <c r="E15" s="27">
        <f>SUMIFS(FluxoDiario[Entrada (R$)],FluxoDiario[Mês],A15,FluxoDiario[Forma Pgto],"PIX")</f>
        <v>0</v>
      </c>
      <c r="F15" s="27">
        <f>SUMIFS(FluxoDiario[Entrada (R$)],FluxoDiario[Mês],A15,FluxoDiario[Forma Pgto],"Vale")</f>
        <v>0</v>
      </c>
      <c r="G15" s="25">
        <f>IF(entradados=vende,SUM(B15:F15),"erro")</f>
        <v>0</v>
      </c>
      <c r="H15" s="43">
        <f>SUMIF(FluxoDiario[Mês],A15,FluxoDiario[Saída (R$)])</f>
        <v>0</v>
      </c>
      <c r="I15" s="33">
        <f t="shared" si="0"/>
        <v>0</v>
      </c>
      <c r="K15" s="41" t="str">
        <f t="shared" si="1"/>
        <v>Dezembro</v>
      </c>
      <c r="L15" s="42">
        <f t="shared" si="2"/>
        <v>0</v>
      </c>
      <c r="M15" s="42">
        <f t="shared" si="3"/>
        <v>0</v>
      </c>
    </row>
    <row r="16" spans="1:13" ht="22.8" customHeight="1" x14ac:dyDescent="0.3">
      <c r="A16" s="23" t="s">
        <v>35</v>
      </c>
      <c r="B16" s="44">
        <f t="shared" ref="B16:I16" si="4">SUM(B4:B15)</f>
        <v>150</v>
      </c>
      <c r="C16" s="44">
        <f t="shared" si="4"/>
        <v>5230</v>
      </c>
      <c r="D16" s="44">
        <f t="shared" si="4"/>
        <v>89.9</v>
      </c>
      <c r="E16" s="44">
        <f t="shared" si="4"/>
        <v>175</v>
      </c>
      <c r="F16" s="44">
        <f t="shared" si="4"/>
        <v>1060</v>
      </c>
      <c r="G16" s="45">
        <f t="shared" si="4"/>
        <v>6704.9</v>
      </c>
      <c r="H16" s="46">
        <f t="shared" si="4"/>
        <v>1600</v>
      </c>
      <c r="I16" s="47">
        <f t="shared" si="4"/>
        <v>5104.8999999999996</v>
      </c>
    </row>
    <row r="18" spans="1:9" x14ac:dyDescent="0.3">
      <c r="A18" s="38"/>
      <c r="B18" s="38"/>
      <c r="C18" s="38"/>
      <c r="D18" s="38"/>
      <c r="E18" s="38"/>
      <c r="F18" s="38"/>
      <c r="G18" s="38"/>
      <c r="H18" s="38"/>
      <c r="I18" s="38"/>
    </row>
    <row r="19" spans="1:9" x14ac:dyDescent="0.3">
      <c r="A19" s="38"/>
      <c r="B19" s="38"/>
      <c r="C19" s="38"/>
      <c r="D19" s="38"/>
      <c r="E19" s="38"/>
      <c r="F19" s="38"/>
      <c r="G19" s="38"/>
      <c r="H19" s="38"/>
      <c r="I19" s="38"/>
    </row>
    <row r="20" spans="1:9" x14ac:dyDescent="0.3">
      <c r="A20" s="38"/>
      <c r="B20" s="38"/>
      <c r="C20" s="38"/>
      <c r="D20" s="38"/>
      <c r="E20" s="38"/>
      <c r="F20" s="38"/>
      <c r="G20" s="38"/>
      <c r="H20" s="38"/>
      <c r="I20" s="38"/>
    </row>
    <row r="21" spans="1:9" x14ac:dyDescent="0.3">
      <c r="A21" s="38"/>
      <c r="B21" s="38"/>
      <c r="C21" s="38"/>
      <c r="D21" s="38"/>
      <c r="E21" s="38"/>
      <c r="F21" s="38"/>
      <c r="G21" s="38"/>
      <c r="H21" s="38"/>
      <c r="I21" s="38"/>
    </row>
    <row r="22" spans="1:9" x14ac:dyDescent="0.3">
      <c r="A22" s="38"/>
      <c r="B22" s="38"/>
      <c r="C22" s="38"/>
      <c r="D22" s="38"/>
      <c r="E22" s="38"/>
      <c r="F22" s="38"/>
      <c r="G22" s="38"/>
      <c r="H22" s="38"/>
      <c r="I22" s="38"/>
    </row>
    <row r="23" spans="1:9" x14ac:dyDescent="0.3">
      <c r="A23" s="38"/>
      <c r="B23" s="38"/>
      <c r="C23" s="38"/>
      <c r="D23" s="38"/>
      <c r="E23" s="38"/>
      <c r="F23" s="38"/>
      <c r="G23" s="38"/>
      <c r="H23" s="38"/>
      <c r="I23" s="38"/>
    </row>
    <row r="24" spans="1:9" x14ac:dyDescent="0.3">
      <c r="A24" s="38"/>
      <c r="B24" s="38"/>
      <c r="C24" s="38"/>
      <c r="D24" s="38"/>
      <c r="E24" s="38"/>
      <c r="F24" s="38"/>
      <c r="G24" s="38"/>
      <c r="H24" s="38"/>
      <c r="I24" s="38"/>
    </row>
    <row r="25" spans="1:9" x14ac:dyDescent="0.3">
      <c r="A25" s="38"/>
      <c r="B25" s="38"/>
      <c r="C25" s="38"/>
      <c r="D25" s="38"/>
      <c r="E25" s="38"/>
      <c r="F25" s="38"/>
      <c r="G25" s="38"/>
      <c r="H25" s="38"/>
      <c r="I25" s="38"/>
    </row>
    <row r="26" spans="1:9" x14ac:dyDescent="0.3">
      <c r="A26" s="38"/>
      <c r="B26" s="38"/>
      <c r="C26" s="38"/>
      <c r="D26" s="38"/>
      <c r="E26" s="38"/>
      <c r="F26" s="38"/>
      <c r="G26" s="38"/>
      <c r="H26" s="38"/>
      <c r="I26" s="38"/>
    </row>
    <row r="27" spans="1:9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9" x14ac:dyDescent="0.3">
      <c r="A28" s="38"/>
      <c r="B28" s="38"/>
      <c r="C28" s="38"/>
      <c r="D28" s="38"/>
      <c r="E28" s="38"/>
      <c r="F28" s="38"/>
      <c r="G28" s="38"/>
      <c r="H28" s="38"/>
      <c r="I28" s="38"/>
    </row>
    <row r="29" spans="1:9" x14ac:dyDescent="0.3">
      <c r="A29" s="38"/>
      <c r="B29" s="38"/>
      <c r="C29" s="38"/>
      <c r="D29" s="38"/>
      <c r="E29" s="38"/>
      <c r="F29" s="38"/>
      <c r="G29" s="38"/>
      <c r="H29" s="38"/>
      <c r="I29" s="38"/>
    </row>
    <row r="30" spans="1:9" x14ac:dyDescent="0.3">
      <c r="A30" s="38"/>
      <c r="B30" s="38"/>
      <c r="C30" s="38"/>
      <c r="D30" s="38"/>
      <c r="E30" s="38"/>
      <c r="F30" s="38"/>
      <c r="G30" s="38"/>
      <c r="H30" s="38"/>
      <c r="I30" s="38"/>
    </row>
    <row r="31" spans="1:9" x14ac:dyDescent="0.3">
      <c r="A31" s="38"/>
      <c r="B31" s="38"/>
      <c r="C31" s="38"/>
      <c r="D31" s="38"/>
      <c r="E31" s="38"/>
      <c r="F31" s="38"/>
      <c r="G31" s="38"/>
      <c r="H31" s="38"/>
      <c r="I31" s="38"/>
    </row>
    <row r="32" spans="1:9" x14ac:dyDescent="0.3">
      <c r="A32" s="38"/>
      <c r="B32" s="38"/>
      <c r="C32" s="38"/>
      <c r="D32" s="38"/>
      <c r="E32" s="38"/>
      <c r="F32" s="38"/>
      <c r="G32" s="38"/>
      <c r="H32" s="38"/>
      <c r="I32" s="38"/>
    </row>
    <row r="33" spans="1:9" x14ac:dyDescent="0.3">
      <c r="A33" s="38"/>
      <c r="B33" s="38"/>
      <c r="C33" s="38"/>
      <c r="D33" s="38"/>
      <c r="E33" s="38"/>
      <c r="F33" s="38"/>
      <c r="G33" s="38"/>
      <c r="H33" s="38"/>
      <c r="I33" s="38"/>
    </row>
    <row r="34" spans="1:9" x14ac:dyDescent="0.3">
      <c r="A34" s="38"/>
      <c r="B34" s="38"/>
      <c r="C34" s="38"/>
      <c r="D34" s="38"/>
      <c r="E34" s="38"/>
      <c r="F34" s="38"/>
      <c r="G34" s="38"/>
      <c r="H34" s="38"/>
      <c r="I34" s="38"/>
    </row>
  </sheetData>
  <mergeCells count="1">
    <mergeCell ref="A1:D1"/>
  </mergeCells>
  <hyperlinks>
    <hyperlink ref="M2" r:id="rId1" xr:uid="{AF736F33-5FC8-4436-B593-6DBE12EE90B9}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EB30-5531-4672-A376-A7DDD3B420DE}">
  <dimension ref="A1:E19"/>
  <sheetViews>
    <sheetView workbookViewId="0">
      <selection activeCell="I10" sqref="I10"/>
    </sheetView>
  </sheetViews>
  <sheetFormatPr defaultRowHeight="14.4" x14ac:dyDescent="0.3"/>
  <cols>
    <col min="1" max="1" width="22.5546875" style="68" customWidth="1"/>
    <col min="2" max="2" width="4.21875" style="68" customWidth="1"/>
    <col min="3" max="3" width="28.5546875" style="68" customWidth="1"/>
    <col min="4" max="4" width="4.88671875" style="68" customWidth="1"/>
    <col min="5" max="5" width="42" style="68" customWidth="1"/>
    <col min="6" max="16384" width="8.88671875" style="68"/>
  </cols>
  <sheetData>
    <row r="1" spans="1:5" ht="28.8" x14ac:dyDescent="0.55000000000000004">
      <c r="A1" s="65" t="s">
        <v>49</v>
      </c>
      <c r="B1" s="66"/>
      <c r="C1" s="67" t="s">
        <v>46</v>
      </c>
      <c r="D1" s="66"/>
      <c r="E1" s="67" t="s">
        <v>36</v>
      </c>
    </row>
    <row r="2" spans="1:5" x14ac:dyDescent="0.3">
      <c r="A2" s="69" t="s">
        <v>23</v>
      </c>
      <c r="B2" s="70"/>
      <c r="C2" s="69" t="s">
        <v>8</v>
      </c>
      <c r="D2" s="70"/>
      <c r="E2" s="69" t="s">
        <v>2</v>
      </c>
    </row>
    <row r="3" spans="1:5" x14ac:dyDescent="0.3">
      <c r="A3" s="69" t="s">
        <v>24</v>
      </c>
      <c r="B3" s="70"/>
      <c r="C3" s="69" t="s">
        <v>10</v>
      </c>
      <c r="D3" s="70"/>
      <c r="E3" s="69" t="s">
        <v>3</v>
      </c>
    </row>
    <row r="4" spans="1:5" x14ac:dyDescent="0.3">
      <c r="A4" s="69" t="s">
        <v>25</v>
      </c>
      <c r="B4" s="70"/>
      <c r="C4" s="69" t="s">
        <v>50</v>
      </c>
      <c r="D4" s="70"/>
      <c r="E4" s="69" t="s">
        <v>4</v>
      </c>
    </row>
    <row r="5" spans="1:5" x14ac:dyDescent="0.3">
      <c r="A5" s="69" t="s">
        <v>26</v>
      </c>
      <c r="B5" s="70"/>
      <c r="C5" s="69"/>
      <c r="D5" s="70"/>
      <c r="E5" s="69" t="s">
        <v>5</v>
      </c>
    </row>
    <row r="6" spans="1:5" x14ac:dyDescent="0.3">
      <c r="A6" s="69" t="s">
        <v>27</v>
      </c>
      <c r="B6" s="70"/>
      <c r="C6" s="69"/>
      <c r="D6" s="70"/>
      <c r="E6" s="69" t="s">
        <v>6</v>
      </c>
    </row>
    <row r="7" spans="1:5" x14ac:dyDescent="0.3">
      <c r="A7" s="69" t="s">
        <v>28</v>
      </c>
      <c r="B7" s="70"/>
      <c r="C7" s="69"/>
      <c r="D7" s="70"/>
      <c r="E7" s="69"/>
    </row>
    <row r="8" spans="1:5" x14ac:dyDescent="0.3">
      <c r="A8" s="69" t="s">
        <v>29</v>
      </c>
      <c r="B8" s="70"/>
      <c r="C8" s="71"/>
      <c r="D8" s="70"/>
      <c r="E8" s="69"/>
    </row>
    <row r="9" spans="1:5" x14ac:dyDescent="0.3">
      <c r="A9" s="69" t="s">
        <v>30</v>
      </c>
      <c r="B9" s="70"/>
      <c r="C9" s="71"/>
      <c r="D9" s="70"/>
      <c r="E9" s="69"/>
    </row>
    <row r="10" spans="1:5" x14ac:dyDescent="0.3">
      <c r="A10" s="69" t="s">
        <v>31</v>
      </c>
      <c r="B10" s="70"/>
      <c r="C10" s="71"/>
      <c r="D10" s="70"/>
      <c r="E10" s="69"/>
    </row>
    <row r="11" spans="1:5" x14ac:dyDescent="0.3">
      <c r="A11" s="69" t="s">
        <v>32</v>
      </c>
      <c r="B11" s="70"/>
      <c r="C11" s="71"/>
      <c r="D11" s="70"/>
      <c r="E11" s="71"/>
    </row>
    <row r="12" spans="1:5" x14ac:dyDescent="0.3">
      <c r="A12" s="69" t="s">
        <v>33</v>
      </c>
      <c r="B12" s="70"/>
      <c r="C12" s="71"/>
      <c r="D12" s="70"/>
      <c r="E12" s="71"/>
    </row>
    <row r="13" spans="1:5" x14ac:dyDescent="0.3">
      <c r="A13" s="69" t="s">
        <v>34</v>
      </c>
      <c r="B13" s="72"/>
      <c r="C13" s="71"/>
      <c r="D13" s="72"/>
      <c r="E13" s="71"/>
    </row>
    <row r="19" spans="5:5" ht="36.6" x14ac:dyDescent="0.3">
      <c r="E19" s="73" t="s">
        <v>60</v>
      </c>
    </row>
  </sheetData>
  <phoneticPr fontId="10" type="noConversion"/>
  <hyperlinks>
    <hyperlink ref="E19" r:id="rId1" xr:uid="{C9070724-F7BC-4286-8C6D-B41EB56F1ECC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0E2BF-8EC0-4CFE-BA6D-C086EF0782C9}">
  <dimension ref="B2:B8"/>
  <sheetViews>
    <sheetView workbookViewId="0">
      <selection activeCell="F5" sqref="F5"/>
    </sheetView>
  </sheetViews>
  <sheetFormatPr defaultRowHeight="14.4" x14ac:dyDescent="0.3"/>
  <cols>
    <col min="2" max="2" width="103.44140625" customWidth="1"/>
  </cols>
  <sheetData>
    <row r="2" spans="2:2" ht="36" x14ac:dyDescent="0.35">
      <c r="B2" s="55" t="s">
        <v>54</v>
      </c>
    </row>
    <row r="3" spans="2:2" ht="18" x14ac:dyDescent="0.35">
      <c r="B3" s="55" t="s">
        <v>55</v>
      </c>
    </row>
    <row r="4" spans="2:2" ht="28.8" x14ac:dyDescent="0.55000000000000004">
      <c r="B4" s="57" t="s">
        <v>56</v>
      </c>
    </row>
    <row r="7" spans="2:2" x14ac:dyDescent="0.3">
      <c r="B7" s="58" t="s">
        <v>57</v>
      </c>
    </row>
    <row r="8" spans="2:2" ht="33.6" x14ac:dyDescent="0.65">
      <c r="B8" s="56" t="s">
        <v>58</v>
      </c>
    </row>
  </sheetData>
  <sheetProtection algorithmName="SHA-512" hashValue="qBV7ikW258SpTr3Q7gYUVCgORMDesMWq7puGULVBs8kv0i2J7cDAa9An0Zwx/5uQQsS86bG7Wms4RuIETQHu5w==" saltValue="E8TUzjWpiE7c5C9LoYyHWQ==" spinCount="100000" sheet="1" objects="1" scenarios="1"/>
  <hyperlinks>
    <hyperlink ref="B4" r:id="rId1" xr:uid="{91618E54-B3E4-49FF-A9B4-805D0DA7ECF5}"/>
    <hyperlink ref="B8" r:id="rId2" xr:uid="{15BB4445-2591-4687-83E0-8BA051B92283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Fluxo Diário</vt:lpstr>
      <vt:lpstr>Resumo Semanal</vt:lpstr>
      <vt:lpstr>Resumo Mensal</vt:lpstr>
      <vt:lpstr>Dados</vt:lpstr>
      <vt:lpstr>Apoie</vt:lpstr>
      <vt:lpstr>entradados</vt:lpstr>
      <vt:lpstr>procv</vt:lpstr>
      <vt:lpstr>taxas</vt:lpstr>
      <vt:lpstr>vende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Barboza</dc:creator>
  <cp:lastModifiedBy>Edi Barboza</cp:lastModifiedBy>
  <dcterms:created xsi:type="dcterms:W3CDTF">2026-02-18T10:20:13Z</dcterms:created>
  <dcterms:modified xsi:type="dcterms:W3CDTF">2026-02-18T16:12:29Z</dcterms:modified>
</cp:coreProperties>
</file>