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codeName="EstaPastaDeTrabalho" defaultThemeVersion="166925"/>
  <bookViews>
    <workbookView xWindow="65416" yWindow="65416" windowWidth="20730" windowHeight="11040" activeTab="0"/>
  </bookViews>
  <sheets>
    <sheet name="totais-fluxo-de-caixa" sheetId="1" r:id="rId1"/>
    <sheet name="tabela-desconto" sheetId="2" r:id="rId2"/>
    <sheet name="periodo" sheetId="3" r:id="rId3"/>
    <sheet name="codigo-vba" sheetId="4" r:id="rId4"/>
    <sheet name="MAIS PLANILHAS" sheetId="5" r:id="rId5"/>
  </sheets>
  <externalReferences>
    <externalReference r:id="rId8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<sst xmlns="http://schemas.openxmlformats.org/spreadsheetml/2006/main" count="176" uniqueCount="135">
  <si>
    <t>O Básico em Modelo de Fluxo de Caixa</t>
  </si>
  <si>
    <t>Excel 2016</t>
  </si>
  <si>
    <t>Siga os exemplos</t>
  </si>
  <si>
    <t>Abaixo estão alguns exemplos e explicações para ajudá-lo a entender o básico por trás de como você pode criar um fluxo de caixa.</t>
  </si>
  <si>
    <t>Tipo modelo. Os modelos de fluxos de caixa são muito comuns porque esta é a base para o cálculo das avaliações. Portanto, é muito</t>
  </si>
  <si>
    <t>Importante saber como estimar fluxos de caixa futuros quando se trata de modelagem financeira.</t>
  </si>
  <si>
    <t>Passo 1 - leia na página Tudo Excel</t>
  </si>
  <si>
    <t>Interno</t>
  </si>
  <si>
    <t xml:space="preserve"> </t>
  </si>
  <si>
    <t>TOTAL</t>
  </si>
  <si>
    <t>Fornecedor</t>
  </si>
  <si>
    <t>Legal</t>
  </si>
  <si>
    <t>Empresa</t>
  </si>
  <si>
    <t>Seguro</t>
  </si>
  <si>
    <t>Tax</t>
  </si>
  <si>
    <t>Dinheiro</t>
  </si>
  <si>
    <t>Ano</t>
  </si>
  <si>
    <t>Pagamento</t>
  </si>
  <si>
    <t>Honorários</t>
  </si>
  <si>
    <t>Folha de Pagamento</t>
  </si>
  <si>
    <t>Pagamentos</t>
  </si>
  <si>
    <t>Fluxo de Saída</t>
  </si>
  <si>
    <t>Passo 2 - leia na página Tudo Excel</t>
  </si>
  <si>
    <t>Custo</t>
  </si>
  <si>
    <t>Reduções</t>
  </si>
  <si>
    <t xml:space="preserve">Receitas </t>
  </si>
  <si>
    <t>Mais Baixo</t>
  </si>
  <si>
    <t>Para Direcionar</t>
  </si>
  <si>
    <t>Adicionais</t>
  </si>
  <si>
    <t>De Operação</t>
  </si>
  <si>
    <t>Trabalhos</t>
  </si>
  <si>
    <t>Fluxo de Entrada</t>
  </si>
  <si>
    <t>Passo 3</t>
  </si>
  <si>
    <t>Vamos supor que o Custo de Capital é de 10% e a gerência determinou que este projeto deve comportar um risco</t>
  </si>
  <si>
    <t>Prêmio de 3%. Portanto, a taxa de obstáculos que usaremos será de 13%.</t>
  </si>
  <si>
    <t>Passo 4 - leia na página Tudo Excel</t>
  </si>
  <si>
    <t xml:space="preserve"> Desconto médio</t>
  </si>
  <si>
    <t>Desconto no Final do Ano</t>
  </si>
  <si>
    <t>NET</t>
  </si>
  <si>
    <t>Fator de</t>
  </si>
  <si>
    <t>Valor</t>
  </si>
  <si>
    <t>Descontro</t>
  </si>
  <si>
    <t>Presente</t>
  </si>
  <si>
    <t>Descontos</t>
  </si>
  <si>
    <t>Year</t>
  </si>
  <si>
    <t>Saída</t>
  </si>
  <si>
    <t>Entrada</t>
  </si>
  <si>
    <t>Fluxos</t>
  </si>
  <si>
    <t>Fluxos de Dinheiro</t>
  </si>
  <si>
    <t>Valor Presente Líquido</t>
  </si>
  <si>
    <t>Com base em nosso fluxo de caixa</t>
  </si>
  <si>
    <t>Modelo, este investimento</t>
  </si>
  <si>
    <t>Deve agregar valor</t>
  </si>
  <si>
    <t>Você também pode calcular a taxa de retorno para o investimento usando o XIRR</t>
  </si>
  <si>
    <t>Função no Excel. A Taxa de Retorno deve ser maior que a Taxa de</t>
  </si>
  <si>
    <t>Para que o investimento seja aceitável. Além disso, você deve usar um re-</t>
  </si>
  <si>
    <t>Taxa de investimento de 0%, uma vez que cada investimento deve ficar por conta própria.</t>
  </si>
  <si>
    <t>Nenhum financiamento foi necessário para financiar este investimento.</t>
  </si>
  <si>
    <t>Taxa de reinvestimento</t>
  </si>
  <si>
    <t>&gt;&gt;&gt;&gt;&gt;</t>
  </si>
  <si>
    <t>TAXA DE RETORNO</t>
  </si>
  <si>
    <t>Use a função MTIR no Excel para calcular a Taxa de Retorno e use um valor muito modesto</t>
  </si>
  <si>
    <t>Taxa de reinvestimento para fornecer um teste ácido real do que o investimento está retornando</t>
  </si>
  <si>
    <t>&lt; Aplicação incorreta da função  =NPV</t>
  </si>
  <si>
    <t>&lt;&lt;&lt; Aplicação correta da Função =NPV</t>
  </si>
  <si>
    <t>Fatores de Desconto - Valor Presente e Soma dos Montantes</t>
  </si>
  <si>
    <t>Depois de ter calculado o seu fluxo de benefícios líquidos ou os fluxos de caixa e depois de ter calculado o seu</t>
  </si>
  <si>
    <t>Você precisará descontar todos os fluxos de caixa futuros previstos para um valor presente. Lá</t>
  </si>
  <si>
    <t>São três abordagens de como você pode desconto seus fluxos de caixa:</t>
  </si>
  <si>
    <t>Desconto dos fluxos de caixa como se eles ocorressem como um montante fixo no final do período</t>
  </si>
  <si>
    <t>A Função para calcular os fatores do descontos é: (1 + Taxa minima)^p</t>
  </si>
  <si>
    <t>P = periodo</t>
  </si>
  <si>
    <t>Taxa Mínima</t>
  </si>
  <si>
    <t>Periodo</t>
  </si>
  <si>
    <t>Exemplo: Seu fluxo de caixa líquido no final do ano 4 é de R$ 10.000 e o seu percentual</t>
  </si>
  <si>
    <t>é de 13%. Multiplique R$ 10.000 por .6133 = R$ 6,133 valor presente.</t>
  </si>
  <si>
    <t>Desconto dos fluxos de caixa como se tivessem lugar ao longo do período</t>
  </si>
  <si>
    <t>Função para calcular o desconto é: (1 + Taxa Mínima)^p-.5</t>
  </si>
  <si>
    <t>Não apague</t>
  </si>
  <si>
    <t>Taxa mínima</t>
  </si>
  <si>
    <t>Desconto dos fluxos de caixa como se eles ocorram como um montante fixo no início do ano</t>
  </si>
  <si>
    <t>Leia: Nota de Avaliaçãona Página tudo Excel</t>
  </si>
  <si>
    <t>A taxa de obstáculos para o investimento foi:</t>
  </si>
  <si>
    <t>&lt;&lt;&lt;</t>
  </si>
  <si>
    <t>Você precisará conhecer estas três</t>
  </si>
  <si>
    <t>O número de anos no ciclo de vida:</t>
  </si>
  <si>
    <t>Fatores para calcular o EAA</t>
  </si>
  <si>
    <t>Valor Presente Líquido do investimento:</t>
  </si>
  <si>
    <t>Use a fórmula PGTO</t>
  </si>
  <si>
    <t>Use esse valor para avaliar o investimento em relação a outros investimentos concorrentes. O investimento</t>
  </si>
  <si>
    <t>Com o EAA mais elevado está retornando um montante mais alto mais cedo, em oposição a outro investimento que pode</t>
  </si>
  <si>
    <t>Têm um NPV mais alto, mas podem não proporcionar um retorno até muito mais tarde. Muitas coisas podem mudar</t>
  </si>
  <si>
    <t>Tempo, então você sempre deve usar EAA em conjunto com NPV, especialmente quando você tem concorrentes</t>
  </si>
  <si>
    <t>Projetos que têm diferentes ciclos de vida / prazos.</t>
  </si>
  <si>
    <t>Obrigatórioamente você deve criar uma macro</t>
  </si>
  <si>
    <t>Além de calcular o Valor Presente Líquido, você pode querer avaliar o investimento usando</t>
  </si>
  <si>
    <t>Critérios adicionais como o Período de Retorno. Esta folha de cálculo documenta como adicionar uma função</t>
  </si>
  <si>
    <t>Excel para calcular o pagamento de volta. O código por trás dessa função é:</t>
  </si>
  <si>
    <t>Function Payback(CumCashFlow)</t>
  </si>
  <si>
    <t>Dim csum     'csum = cumulative cash flow</t>
  </si>
  <si>
    <t>Dim i As Integer</t>
  </si>
  <si>
    <t>If CumCashFlow(1) &gt;= 0 Or Application.Sum(CumCashFlow) &lt; 0 Then</t>
  </si>
  <si>
    <t>Payback = -1</t>
  </si>
  <si>
    <t>Else</t>
  </si>
  <si>
    <t>csum = 0</t>
  </si>
  <si>
    <t>For i = 1 To Application.Count(CumCashFlow)</t>
  </si>
  <si>
    <t>csum = csum + CumCashFlow(i)</t>
  </si>
  <si>
    <t>If csum &gt; 0 Then</t>
  </si>
  <si>
    <t>Exit For</t>
  </si>
  <si>
    <t>End If</t>
  </si>
  <si>
    <t>Next i</t>
  </si>
  <si>
    <t>csum = csum - CumCashFlow(i)</t>
  </si>
  <si>
    <t>Payback = Application.Round(i - 2 - csum / CumCashFlow(i),2)</t>
  </si>
  <si>
    <t>End Function</t>
  </si>
  <si>
    <t>Ative a guia desenvolvedor no seu Excel 2016</t>
  </si>
  <si>
    <t>No grupo código, clique em Visual Basic</t>
  </si>
  <si>
    <t>Selecione Módulos e Module1</t>
  </si>
  <si>
    <t>Cle o código acima na tela com a guia Geral</t>
  </si>
  <si>
    <t>tudoexcel.com.br</t>
  </si>
  <si>
    <t>Aprenda excel de um jeito fácil e grátis</t>
  </si>
  <si>
    <t>Clique nos links para ver mais planilhas</t>
  </si>
  <si>
    <t>Planilha de Controle de Estoque</t>
  </si>
  <si>
    <t>Aprenda Excel de um jeito fácil e grátis</t>
  </si>
  <si>
    <t>Planilha de Fluxo de Caixa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</si>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</sst>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* #,##0.00_);_(* \(#,##0.00\);_(* &quot;-&quot;???_);_(@_)"/>
    <numFmt numFmtId="167" formatCode="0.0000"/>
    <numFmt numFmtId="168" formatCode="&quot;$&quot;#,##0.00_);[Red]\(&quot;$&quot;#,##0.00\)"/>
    <numFmt numFmtId="169" formatCode="_-[$R$-416]* #,##0.00_-;\-[$R$-416]* #,##0.00_-;_-[$R$-416]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14"/>
      <color rgb="FFC0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0" xfId="0" applyFill="1"/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20" applyFont="1"/>
    <xf numFmtId="0" fontId="0" fillId="0" borderId="0" xfId="0" applyAlignment="1">
      <alignment horizontal="right"/>
    </xf>
    <xf numFmtId="0" fontId="0" fillId="0" borderId="7" xfId="0" applyFill="1" applyBorder="1" applyAlignment="1">
      <alignment horizontal="center"/>
    </xf>
    <xf numFmtId="43" fontId="0" fillId="0" borderId="9" xfId="20" applyFont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7" xfId="0" applyFont="1" applyFill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66" fontId="2" fillId="0" borderId="10" xfId="0" applyNumberFormat="1" applyFont="1" applyBorder="1"/>
    <xf numFmtId="168" fontId="0" fillId="0" borderId="0" xfId="0" applyNumberForma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ill="1" applyBorder="1"/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ill="1" applyBorder="1"/>
    <xf numFmtId="0" fontId="0" fillId="5" borderId="6" xfId="0" applyFont="1" applyFill="1" applyBorder="1"/>
    <xf numFmtId="0" fontId="0" fillId="5" borderId="7" xfId="0" applyFont="1" applyFill="1" applyBorder="1"/>
    <xf numFmtId="0" fontId="0" fillId="5" borderId="8" xfId="0" applyFill="1" applyBorder="1"/>
    <xf numFmtId="0" fontId="0" fillId="6" borderId="0" xfId="0" applyFill="1"/>
    <xf numFmtId="168" fontId="0" fillId="6" borderId="0" xfId="0" applyNumberFormat="1" applyFill="1"/>
    <xf numFmtId="9" fontId="0" fillId="6" borderId="0" xfId="0" applyNumberFormat="1" applyFill="1"/>
    <xf numFmtId="0" fontId="0" fillId="6" borderId="7" xfId="0" applyFill="1" applyBorder="1"/>
    <xf numFmtId="0" fontId="0" fillId="4" borderId="11" xfId="0" applyFill="1" applyBorder="1"/>
    <xf numFmtId="9" fontId="0" fillId="0" borderId="0" xfId="22" applyFont="1"/>
    <xf numFmtId="0" fontId="2" fillId="4" borderId="9" xfId="0" applyFont="1" applyFill="1" applyBorder="1"/>
    <xf numFmtId="9" fontId="2" fillId="0" borderId="10" xfId="0" applyNumberFormat="1" applyFont="1" applyBorder="1"/>
    <xf numFmtId="9" fontId="2" fillId="0" borderId="0" xfId="0" applyNumberFormat="1" applyFont="1" applyBorder="1"/>
    <xf numFmtId="0" fontId="0" fillId="7" borderId="0" xfId="0" applyFill="1"/>
    <xf numFmtId="0" fontId="4" fillId="0" borderId="0" xfId="0" applyFont="1"/>
    <xf numFmtId="0" fontId="0" fillId="0" borderId="0" xfId="0" applyFill="1"/>
    <xf numFmtId="0" fontId="0" fillId="8" borderId="0" xfId="0" applyFill="1"/>
    <xf numFmtId="169" fontId="0" fillId="4" borderId="4" xfId="21" applyNumberFormat="1" applyFont="1" applyFill="1" applyBorder="1"/>
    <xf numFmtId="0" fontId="0" fillId="4" borderId="5" xfId="0" applyFill="1" applyBorder="1"/>
    <xf numFmtId="169" fontId="2" fillId="4" borderId="4" xfId="21" applyNumberFormat="1" applyFont="1" applyFill="1" applyBorder="1"/>
    <xf numFmtId="0" fontId="0" fillId="9" borderId="0" xfId="0" applyFill="1"/>
    <xf numFmtId="0" fontId="3" fillId="9" borderId="0" xfId="0" applyFont="1" applyFill="1"/>
    <xf numFmtId="0" fontId="0" fillId="10" borderId="0" xfId="0" applyFill="1"/>
    <xf numFmtId="0" fontId="4" fillId="11" borderId="1" xfId="0" applyFont="1" applyFill="1" applyBorder="1"/>
    <xf numFmtId="0" fontId="0" fillId="11" borderId="2" xfId="0" applyFill="1" applyBorder="1"/>
    <xf numFmtId="0" fontId="0" fillId="11" borderId="3" xfId="0" applyFill="1" applyBorder="1"/>
    <xf numFmtId="0" fontId="4" fillId="11" borderId="4" xfId="0" applyFont="1" applyFill="1" applyBorder="1"/>
    <xf numFmtId="0" fontId="0" fillId="11" borderId="0" xfId="0" applyFill="1" applyBorder="1"/>
    <xf numFmtId="0" fontId="0" fillId="11" borderId="5" xfId="0" applyFill="1" applyBorder="1"/>
    <xf numFmtId="0" fontId="4" fillId="11" borderId="6" xfId="0" applyFont="1" applyFill="1" applyBorder="1"/>
    <xf numFmtId="0" fontId="0" fillId="11" borderId="7" xfId="0" applyFill="1" applyBorder="1"/>
    <xf numFmtId="0" fontId="0" fillId="11" borderId="8" xfId="0" applyFill="1" applyBorder="1"/>
    <xf numFmtId="0" fontId="0" fillId="12" borderId="9" xfId="0" applyFill="1" applyBorder="1" applyAlignment="1">
      <alignment horizontal="center"/>
    </xf>
    <xf numFmtId="9" fontId="0" fillId="0" borderId="7" xfId="22" applyFont="1" applyBorder="1"/>
    <xf numFmtId="0" fontId="0" fillId="13" borderId="1" xfId="0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6" xfId="0" applyFill="1" applyBorder="1"/>
    <xf numFmtId="0" fontId="0" fillId="13" borderId="7" xfId="0" applyFill="1" applyBorder="1"/>
    <xf numFmtId="0" fontId="0" fillId="13" borderId="8" xfId="0" applyFill="1" applyBorder="1"/>
    <xf numFmtId="0" fontId="8" fillId="14" borderId="0" xfId="0" applyFont="1" applyFill="1"/>
    <xf numFmtId="0" fontId="0" fillId="15" borderId="0" xfId="0" applyFill="1"/>
    <xf numFmtId="0" fontId="0" fillId="16" borderId="0" xfId="0" applyFill="1" applyAlignment="1">
      <alignment horizontal="center"/>
    </xf>
    <xf numFmtId="44" fontId="0" fillId="0" borderId="0" xfId="21" applyFont="1"/>
    <xf numFmtId="168" fontId="2" fillId="0" borderId="10" xfId="0" applyNumberFormat="1" applyFont="1" applyBorder="1"/>
    <xf numFmtId="0" fontId="11" fillId="0" borderId="0" xfId="23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23" applyFont="1" applyFill="1" applyAlignment="1">
      <alignment horizontal="center" vertical="center"/>
    </xf>
    <xf numFmtId="0" fontId="0" fillId="11" borderId="0" xfId="0" applyFill="1"/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17" borderId="0" xfId="0" applyFill="1" applyProtection="1">
      <protection locked="0"/>
    </xf>
    <xf numFmtId="0" fontId="0" fillId="17" borderId="0" xfId="0" applyFill="1" applyAlignment="1" applyProtection="1">
      <alignment horizontal="left" indent="1"/>
      <protection locked="0"/>
    </xf>
    <xf numFmtId="0" fontId="0" fillId="17" borderId="0" xfId="0" applyFill="1" applyAlignment="1" applyProtection="1">
      <alignment horizontal="left" indent="2"/>
      <protection locked="0"/>
    </xf>
    <xf numFmtId="0" fontId="0" fillId="17" borderId="0" xfId="0" applyFill="1" applyAlignment="1" applyProtection="1">
      <alignment horizontal="left" indent="3"/>
      <protection locked="0"/>
    </xf>
    <xf numFmtId="0" fontId="0" fillId="17" borderId="0" xfId="0" applyFill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2" fillId="2" borderId="0" xfId="23" applyFont="1" applyFill="1" applyAlignment="1" applyProtection="1">
      <alignment horizontal="center" vertical="center"/>
      <protection locked="0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3" fillId="17" borderId="1" xfId="0" applyFont="1" applyFill="1" applyBorder="1" applyAlignment="1">
      <alignment horizontal="left" vertical="center" indent="1"/>
    </xf>
    <xf numFmtId="0" fontId="0" fillId="0" borderId="9" xfId="0" applyBorder="1"/>
    <xf numFmtId="0" fontId="11" fillId="0" borderId="0" xfId="23" applyBorder="1" applyAlignment="1" applyProtection="1">
      <alignment horizontal="left" vertical="center" indent="1"/>
      <protection/>
    </xf>
    <xf numFmtId="0" fontId="0" fillId="0" borderId="9" xfId="0" applyBorder="1" applyAlignment="1">
      <alignment horizontal="center" vertical="center"/>
    </xf>
    <xf numFmtId="0" fontId="11" fillId="0" borderId="9" xfId="23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Hi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" TargetMode="External" /><Relationship Id="rId3" Type="http://schemas.openxmlformats.org/officeDocument/2006/relationships/hyperlink" Target="https://www.tudoexcel.com.br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65</xdr:row>
      <xdr:rowOff>47625</xdr:rowOff>
    </xdr:from>
    <xdr:to>
      <xdr:col>6</xdr:col>
      <xdr:colOff>238125</xdr:colOff>
      <xdr:row>66</xdr:row>
      <xdr:rowOff>142875</xdr:rowOff>
    </xdr:to>
    <xdr:cxnSp macro="">
      <xdr:nvCxnSpPr>
        <xdr:cNvPr id="2" name="Straight Arrow Connector 5"/>
        <xdr:cNvCxnSpPr/>
      </xdr:nvCxnSpPr>
      <xdr:spPr>
        <a:xfrm flipV="1">
          <a:off x="5095875" y="12573000"/>
          <a:ext cx="571500" cy="2857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104775</xdr:colOff>
      <xdr:row>1</xdr:row>
      <xdr:rowOff>19050</xdr:rowOff>
    </xdr:from>
    <xdr:to>
      <xdr:col>8</xdr:col>
      <xdr:colOff>1152525</xdr:colOff>
      <xdr:row>1</xdr:row>
      <xdr:rowOff>219075</xdr:rowOff>
    </xdr:to>
    <xdr:pic>
      <xdr:nvPicPr>
        <xdr:cNvPr id="4" name="Imagem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257175"/>
          <a:ext cx="1047750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28575</xdr:rowOff>
    </xdr:from>
    <xdr:to>
      <xdr:col>3</xdr:col>
      <xdr:colOff>561975</xdr:colOff>
      <xdr:row>14</xdr:row>
      <xdr:rowOff>0</xdr:rowOff>
    </xdr:to>
    <xdr:cxnSp macro="">
      <xdr:nvCxnSpPr>
        <xdr:cNvPr id="2" name="Straight Arrow Connector 4"/>
        <xdr:cNvCxnSpPr/>
      </xdr:nvCxnSpPr>
      <xdr:spPr>
        <a:xfrm flipV="1">
          <a:off x="847725" y="2333625"/>
          <a:ext cx="1543050" cy="3524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ivaldo\Desktop\basico-fluxo-de-caix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Exemplo-Fluxo-de-Caixa"/>
      <sheetName val="Tabela-Desconto"/>
      <sheetName val="tabela-periodo"/>
      <sheetName val="funcao-macro"/>
    </sheetNames>
    <sheetDataSet>
      <sheetData sheetId="0"/>
      <sheetData sheetId="1">
        <row r="65">
          <cell r="G65">
            <v>159641.6887558185</v>
          </cell>
        </row>
      </sheetData>
      <sheetData sheetId="2">
        <row r="15">
          <cell r="F15">
            <v>0.8849557522123894</v>
          </cell>
        </row>
        <row r="16">
          <cell r="F16">
            <v>0.7831466833737961</v>
          </cell>
        </row>
        <row r="17">
          <cell r="F17">
            <v>0.6930501622776958</v>
          </cell>
        </row>
        <row r="18">
          <cell r="F18">
            <v>0.6133187276793768</v>
          </cell>
        </row>
        <row r="19">
          <cell r="F19">
            <v>0.5427599359994486</v>
          </cell>
        </row>
        <row r="30">
          <cell r="F30">
            <v>0.9407208683835974</v>
          </cell>
        </row>
        <row r="31">
          <cell r="F31">
            <v>0.8324963437022986</v>
          </cell>
        </row>
        <row r="32">
          <cell r="F32">
            <v>0.7367224280551316</v>
          </cell>
        </row>
        <row r="33">
          <cell r="F33">
            <v>0.651966750491267</v>
          </cell>
        </row>
        <row r="34">
          <cell r="F34">
            <v>0.5769617260984664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workbookViewId="0" topLeftCell="A1">
      <selection activeCell="C1" sqref="C1"/>
    </sheetView>
  </sheetViews>
  <sheetFormatPr defaultColWidth="9.140625" defaultRowHeight="15"/>
  <cols>
    <col min="1" max="1" width="4.140625" style="0" customWidth="1"/>
    <col min="2" max="2" width="6.8515625" style="0" customWidth="1"/>
    <col min="3" max="3" width="16.57421875" style="0" customWidth="1"/>
    <col min="4" max="4" width="14.140625" style="0" customWidth="1"/>
    <col min="5" max="5" width="22.140625" style="0" customWidth="1"/>
    <col min="6" max="6" width="17.57421875" style="0" customWidth="1"/>
    <col min="7" max="7" width="19.57421875" style="0" customWidth="1"/>
    <col min="8" max="8" width="20.140625" style="0" customWidth="1"/>
    <col min="9" max="9" width="17.8515625" style="0" customWidth="1"/>
    <col min="10" max="10" width="7.57421875" style="0" customWidth="1"/>
    <col min="11" max="11" width="3.00390625" style="0" customWidth="1"/>
  </cols>
  <sheetData>
    <row r="1" spans="4:11" ht="18.75">
      <c r="D1" s="107" t="s">
        <v>0</v>
      </c>
      <c r="E1" s="107"/>
      <c r="F1" s="107"/>
      <c r="G1" s="107"/>
      <c r="H1" s="107"/>
      <c r="I1" s="85" t="s">
        <v>118</v>
      </c>
      <c r="K1" s="1"/>
    </row>
    <row r="2" spans="4:11" ht="18.75">
      <c r="D2" s="107" t="s">
        <v>1</v>
      </c>
      <c r="E2" s="107"/>
      <c r="F2" s="107"/>
      <c r="G2" s="107"/>
      <c r="K2" s="1"/>
    </row>
    <row r="3" spans="4:11" ht="18.75">
      <c r="D3" s="2" t="s">
        <v>2</v>
      </c>
      <c r="K3" s="1"/>
    </row>
    <row r="4" spans="1:11" ht="5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>
      <c r="A5" s="4" t="s">
        <v>3</v>
      </c>
      <c r="B5" s="5"/>
      <c r="C5" s="5"/>
      <c r="D5" s="5"/>
      <c r="E5" s="5"/>
      <c r="F5" s="5"/>
      <c r="G5" s="5"/>
      <c r="H5" s="5"/>
      <c r="I5" s="5"/>
      <c r="J5" s="6"/>
      <c r="K5" s="1"/>
    </row>
    <row r="6" spans="1:11" ht="15">
      <c r="A6" s="7" t="s">
        <v>4</v>
      </c>
      <c r="B6" s="8"/>
      <c r="C6" s="8"/>
      <c r="D6" s="8"/>
      <c r="E6" s="8"/>
      <c r="F6" s="8"/>
      <c r="G6" s="8"/>
      <c r="H6" s="8"/>
      <c r="I6" s="8"/>
      <c r="J6" s="9"/>
      <c r="K6" s="1"/>
    </row>
    <row r="7" spans="1:11" ht="15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2"/>
      <c r="K7" s="1"/>
    </row>
    <row r="8" ht="15">
      <c r="K8" s="1"/>
    </row>
    <row r="9" spans="1:11" ht="15.75">
      <c r="A9" s="13"/>
      <c r="K9" s="1"/>
    </row>
    <row r="10" spans="1:11" ht="15" customHeight="1">
      <c r="A10" s="2"/>
      <c r="K10" s="1"/>
    </row>
    <row r="11" spans="1:11" ht="15" customHeight="1">
      <c r="A11" s="2"/>
      <c r="K11" s="1"/>
    </row>
    <row r="12" spans="1:11" ht="15" customHeight="1">
      <c r="A12" s="2"/>
      <c r="B12" s="108" t="s">
        <v>6</v>
      </c>
      <c r="C12" s="108"/>
      <c r="D12" s="108"/>
      <c r="E12" s="108"/>
      <c r="F12" s="108"/>
      <c r="G12" s="108"/>
      <c r="H12" s="108"/>
      <c r="I12" s="108"/>
      <c r="J12" s="108"/>
      <c r="K12" s="1"/>
    </row>
    <row r="13" spans="1:11" ht="15" customHeight="1">
      <c r="A13" s="2"/>
      <c r="K13" s="1"/>
    </row>
    <row r="14" spans="1:11" ht="15" customHeight="1">
      <c r="A14" s="2"/>
      <c r="E14" s="14" t="s">
        <v>7</v>
      </c>
      <c r="F14" t="s">
        <v>8</v>
      </c>
      <c r="H14" s="14" t="s">
        <v>9</v>
      </c>
      <c r="K14" s="1"/>
    </row>
    <row r="15" spans="1:11" ht="15" customHeight="1">
      <c r="A15" s="2"/>
      <c r="B15" s="14" t="s">
        <v>8</v>
      </c>
      <c r="C15" s="14" t="s">
        <v>10</v>
      </c>
      <c r="D15" s="14" t="s">
        <v>11</v>
      </c>
      <c r="E15" s="14" t="s">
        <v>12</v>
      </c>
      <c r="F15" s="14" t="s">
        <v>13</v>
      </c>
      <c r="G15" s="14" t="s">
        <v>14</v>
      </c>
      <c r="H15" s="14" t="s">
        <v>15</v>
      </c>
      <c r="K15" s="1"/>
    </row>
    <row r="16" spans="1:11" ht="15" customHeight="1">
      <c r="A16" s="2"/>
      <c r="B16" s="15" t="s">
        <v>16</v>
      </c>
      <c r="C16" s="15" t="s">
        <v>17</v>
      </c>
      <c r="D16" s="15" t="s">
        <v>18</v>
      </c>
      <c r="E16" s="15" t="s">
        <v>19</v>
      </c>
      <c r="F16" s="15" t="s">
        <v>20</v>
      </c>
      <c r="G16" s="15" t="s">
        <v>20</v>
      </c>
      <c r="H16" s="15" t="s">
        <v>21</v>
      </c>
      <c r="K16" s="1"/>
    </row>
    <row r="17" spans="1:11" ht="15" customHeight="1">
      <c r="A17" s="2"/>
      <c r="B17">
        <v>0</v>
      </c>
      <c r="C17" s="16">
        <v>-140000</v>
      </c>
      <c r="D17" s="16">
        <v>-12433</v>
      </c>
      <c r="E17" s="16">
        <v>-6500</v>
      </c>
      <c r="F17" s="16">
        <v>0</v>
      </c>
      <c r="G17" s="16">
        <v>0</v>
      </c>
      <c r="H17" s="16">
        <f>SUM(C17:G17)</f>
        <v>-158933</v>
      </c>
      <c r="K17" s="1"/>
    </row>
    <row r="18" spans="1:11" ht="15" customHeight="1">
      <c r="A18" s="2"/>
      <c r="B18">
        <v>1</v>
      </c>
      <c r="C18" s="16">
        <v>-71000</v>
      </c>
      <c r="D18" s="16">
        <v>-3611</v>
      </c>
      <c r="E18" s="16">
        <v>-12700</v>
      </c>
      <c r="F18" s="16">
        <v>-4000</v>
      </c>
      <c r="G18" s="16">
        <v>-1500</v>
      </c>
      <c r="H18" s="16">
        <f aca="true" t="shared" si="0" ref="H18:H22">SUM(C18:G18)</f>
        <v>-92811</v>
      </c>
      <c r="K18" s="1"/>
    </row>
    <row r="19" spans="1:11" ht="15" customHeight="1">
      <c r="A19" s="2"/>
      <c r="B19">
        <v>2</v>
      </c>
      <c r="C19" s="16">
        <v>-11000</v>
      </c>
      <c r="D19" s="16">
        <v>-688</v>
      </c>
      <c r="E19" s="16">
        <v>-8000</v>
      </c>
      <c r="F19" s="16">
        <v>-3000</v>
      </c>
      <c r="G19" s="16">
        <v>-500</v>
      </c>
      <c r="H19" s="16">
        <f t="shared" si="0"/>
        <v>-23188</v>
      </c>
      <c r="K19" s="1"/>
    </row>
    <row r="20" spans="1:11" ht="15" customHeight="1">
      <c r="A20" s="2"/>
      <c r="B20">
        <v>3</v>
      </c>
      <c r="C20" s="16">
        <v>0</v>
      </c>
      <c r="D20" s="16">
        <v>0</v>
      </c>
      <c r="E20" s="16">
        <v>-5500</v>
      </c>
      <c r="F20" s="16">
        <v>-6500</v>
      </c>
      <c r="G20" s="16">
        <v>-2000</v>
      </c>
      <c r="H20" s="16">
        <f t="shared" si="0"/>
        <v>-14000</v>
      </c>
      <c r="K20" s="1"/>
    </row>
    <row r="21" spans="1:11" ht="15" customHeight="1">
      <c r="A21" s="2"/>
      <c r="B21">
        <v>4</v>
      </c>
      <c r="C21" s="16">
        <v>0</v>
      </c>
      <c r="D21" s="16">
        <v>0</v>
      </c>
      <c r="E21" s="16">
        <v>-4300</v>
      </c>
      <c r="F21" s="16">
        <v>-6500</v>
      </c>
      <c r="G21" s="16">
        <v>-3500</v>
      </c>
      <c r="H21" s="16">
        <f t="shared" si="0"/>
        <v>-14300</v>
      </c>
      <c r="K21" s="1"/>
    </row>
    <row r="22" spans="1:11" ht="15" customHeight="1">
      <c r="A22" s="2"/>
      <c r="B22">
        <v>5</v>
      </c>
      <c r="C22" s="16">
        <v>0</v>
      </c>
      <c r="D22" s="16">
        <v>0</v>
      </c>
      <c r="E22" s="16">
        <v>-7200</v>
      </c>
      <c r="F22" s="16">
        <v>-5000</v>
      </c>
      <c r="G22" s="16">
        <v>-2800</v>
      </c>
      <c r="H22" s="16">
        <f t="shared" si="0"/>
        <v>-15000</v>
      </c>
      <c r="K22" s="1"/>
    </row>
    <row r="23" spans="1:11" ht="15" customHeight="1">
      <c r="A23" s="2"/>
      <c r="K23" s="1"/>
    </row>
    <row r="24" spans="1:11" ht="15" customHeight="1">
      <c r="A24" s="2"/>
      <c r="K24" s="1"/>
    </row>
    <row r="25" spans="1:11" ht="15" customHeight="1">
      <c r="A25" s="13"/>
      <c r="K25" s="1"/>
    </row>
    <row r="26" spans="1:11" ht="15" customHeight="1">
      <c r="A26" s="2"/>
      <c r="B26" s="108" t="s">
        <v>22</v>
      </c>
      <c r="C26" s="108"/>
      <c r="D26" s="108"/>
      <c r="E26" s="108"/>
      <c r="F26" s="108"/>
      <c r="G26" s="108"/>
      <c r="H26" s="108"/>
      <c r="I26" s="108"/>
      <c r="J26" s="108"/>
      <c r="K26" s="1"/>
    </row>
    <row r="27" spans="1:11" ht="15" customHeight="1">
      <c r="A27" s="2"/>
      <c r="C27" s="17"/>
      <c r="K27" s="1"/>
    </row>
    <row r="28" spans="1:11" ht="15" customHeight="1">
      <c r="A28" s="2"/>
      <c r="K28" s="1"/>
    </row>
    <row r="29" spans="1:11" ht="15" customHeight="1">
      <c r="A29" s="2"/>
      <c r="C29" s="14" t="s">
        <v>8</v>
      </c>
      <c r="D29" s="14" t="s">
        <v>23</v>
      </c>
      <c r="E29" s="14" t="s">
        <v>24</v>
      </c>
      <c r="F29" s="14" t="s">
        <v>9</v>
      </c>
      <c r="K29" s="1"/>
    </row>
    <row r="30" spans="1:11" ht="15" customHeight="1">
      <c r="A30" s="2"/>
      <c r="C30" s="14" t="s">
        <v>25</v>
      </c>
      <c r="D30" s="14" t="s">
        <v>26</v>
      </c>
      <c r="E30" s="14" t="s">
        <v>27</v>
      </c>
      <c r="F30" s="14" t="s">
        <v>15</v>
      </c>
      <c r="K30" s="1"/>
    </row>
    <row r="31" spans="1:11" ht="15" customHeight="1">
      <c r="A31" s="2"/>
      <c r="B31" s="15" t="s">
        <v>16</v>
      </c>
      <c r="C31" s="15" t="s">
        <v>28</v>
      </c>
      <c r="D31" s="15" t="s">
        <v>29</v>
      </c>
      <c r="E31" s="15" t="s">
        <v>30</v>
      </c>
      <c r="F31" s="18" t="s">
        <v>31</v>
      </c>
      <c r="K31" s="1"/>
    </row>
    <row r="32" spans="1:11" ht="15" customHeight="1">
      <c r="A32" s="2"/>
      <c r="B32">
        <v>0</v>
      </c>
      <c r="C32" s="16">
        <v>0</v>
      </c>
      <c r="D32" s="16">
        <v>0</v>
      </c>
      <c r="E32" s="16">
        <v>0</v>
      </c>
      <c r="F32" s="19">
        <f>SUM(C32:E32)</f>
        <v>0</v>
      </c>
      <c r="K32" s="1"/>
    </row>
    <row r="33" spans="1:11" ht="15" customHeight="1">
      <c r="A33" s="2"/>
      <c r="B33">
        <v>1</v>
      </c>
      <c r="C33" s="16">
        <v>28000</v>
      </c>
      <c r="D33" s="16">
        <v>56000</v>
      </c>
      <c r="E33" s="16">
        <v>12000</v>
      </c>
      <c r="F33" s="19">
        <f aca="true" t="shared" si="1" ref="F33:F37">SUM(C33:E33)</f>
        <v>96000</v>
      </c>
      <c r="K33" s="1"/>
    </row>
    <row r="34" spans="1:11" ht="15" customHeight="1">
      <c r="A34" s="2"/>
      <c r="B34">
        <v>2</v>
      </c>
      <c r="C34" s="16">
        <v>78340</v>
      </c>
      <c r="D34" s="16">
        <v>47000</v>
      </c>
      <c r="E34" s="16">
        <v>15000</v>
      </c>
      <c r="F34" s="19">
        <f t="shared" si="1"/>
        <v>140340</v>
      </c>
      <c r="K34" s="1"/>
    </row>
    <row r="35" spans="1:11" ht="15" customHeight="1">
      <c r="A35" s="2"/>
      <c r="B35">
        <v>3</v>
      </c>
      <c r="C35" s="16">
        <v>69020</v>
      </c>
      <c r="D35" s="16">
        <v>45000</v>
      </c>
      <c r="E35" s="16">
        <v>10000</v>
      </c>
      <c r="F35" s="19">
        <f t="shared" si="1"/>
        <v>124020</v>
      </c>
      <c r="K35" s="1"/>
    </row>
    <row r="36" spans="1:11" ht="15" customHeight="1">
      <c r="A36" s="2"/>
      <c r="B36">
        <v>4</v>
      </c>
      <c r="C36" s="16">
        <v>60433</v>
      </c>
      <c r="D36" s="16">
        <v>48000</v>
      </c>
      <c r="E36" s="16">
        <v>19000</v>
      </c>
      <c r="F36" s="19">
        <f t="shared" si="1"/>
        <v>127433</v>
      </c>
      <c r="K36" s="1"/>
    </row>
    <row r="37" spans="1:11" ht="15" customHeight="1">
      <c r="A37" s="2"/>
      <c r="B37">
        <v>5</v>
      </c>
      <c r="C37" s="16">
        <v>45600</v>
      </c>
      <c r="D37" s="16">
        <v>49000</v>
      </c>
      <c r="E37" s="16">
        <v>16000</v>
      </c>
      <c r="F37" s="19">
        <f t="shared" si="1"/>
        <v>110600</v>
      </c>
      <c r="K37" s="1"/>
    </row>
    <row r="38" ht="15">
      <c r="K38" s="1"/>
    </row>
    <row r="39" ht="15">
      <c r="K39" s="1"/>
    </row>
    <row r="40" spans="1:11" ht="15.75">
      <c r="A40" s="13"/>
      <c r="K40" s="1"/>
    </row>
    <row r="41" spans="2:11" ht="18.75">
      <c r="B41" s="108" t="s">
        <v>32</v>
      </c>
      <c r="C41" s="108"/>
      <c r="D41" s="108"/>
      <c r="E41" s="108"/>
      <c r="F41" s="108"/>
      <c r="G41" s="108"/>
      <c r="H41" s="108"/>
      <c r="I41" s="108"/>
      <c r="J41" s="108"/>
      <c r="K41" s="1"/>
    </row>
    <row r="42" ht="15">
      <c r="K42" s="1"/>
    </row>
    <row r="43" ht="15">
      <c r="K43" s="1"/>
    </row>
    <row r="44" spans="2:11" ht="15">
      <c r="B44" s="20" t="s">
        <v>33</v>
      </c>
      <c r="C44" s="21"/>
      <c r="D44" s="21"/>
      <c r="E44" s="21"/>
      <c r="F44" s="21"/>
      <c r="G44" s="21"/>
      <c r="H44" s="21"/>
      <c r="I44" s="21"/>
      <c r="J44" s="22"/>
      <c r="K44" s="1"/>
    </row>
    <row r="45" spans="2:11" ht="15">
      <c r="B45" s="23" t="s">
        <v>34</v>
      </c>
      <c r="C45" s="24"/>
      <c r="D45" s="24"/>
      <c r="E45" s="24"/>
      <c r="F45" s="24"/>
      <c r="G45" s="24"/>
      <c r="H45" s="24"/>
      <c r="I45" s="24"/>
      <c r="J45" s="25"/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spans="2:11" ht="18.75">
      <c r="B51" s="108" t="s">
        <v>35</v>
      </c>
      <c r="C51" s="108"/>
      <c r="D51" s="108"/>
      <c r="E51" s="108"/>
      <c r="F51" s="108"/>
      <c r="G51" s="108"/>
      <c r="H51" s="108"/>
      <c r="I51" s="108"/>
      <c r="J51" s="108"/>
      <c r="K51" s="1"/>
    </row>
    <row r="52" ht="15">
      <c r="K52" s="1"/>
    </row>
    <row r="53" ht="15">
      <c r="K53" s="1"/>
    </row>
    <row r="54" ht="15">
      <c r="K54" s="1"/>
    </row>
    <row r="55" spans="6:11" ht="15">
      <c r="F55" s="101" t="s">
        <v>36</v>
      </c>
      <c r="G55" s="102"/>
      <c r="H55" s="103" t="s">
        <v>37</v>
      </c>
      <c r="I55" s="104"/>
      <c r="K55" s="1"/>
    </row>
    <row r="56" spans="3:11" ht="15">
      <c r="C56" s="14" t="s">
        <v>9</v>
      </c>
      <c r="D56" s="14" t="s">
        <v>9</v>
      </c>
      <c r="E56" s="14" t="s">
        <v>38</v>
      </c>
      <c r="F56" s="14" t="s">
        <v>39</v>
      </c>
      <c r="G56" s="14" t="s">
        <v>40</v>
      </c>
      <c r="H56" s="14" t="s">
        <v>39</v>
      </c>
      <c r="I56" s="14" t="s">
        <v>40</v>
      </c>
      <c r="K56" s="1"/>
    </row>
    <row r="57" spans="3:11" ht="15">
      <c r="C57" s="14" t="s">
        <v>15</v>
      </c>
      <c r="D57" s="14" t="s">
        <v>15</v>
      </c>
      <c r="E57" s="14" t="s">
        <v>15</v>
      </c>
      <c r="F57" s="14" t="s">
        <v>41</v>
      </c>
      <c r="G57" s="14" t="s">
        <v>42</v>
      </c>
      <c r="H57" s="14" t="s">
        <v>43</v>
      </c>
      <c r="I57" s="14" t="s">
        <v>42</v>
      </c>
      <c r="K57" s="1"/>
    </row>
    <row r="58" spans="2:11" ht="15">
      <c r="B58" s="15" t="s">
        <v>44</v>
      </c>
      <c r="C58" s="15" t="s">
        <v>45</v>
      </c>
      <c r="D58" s="18" t="s">
        <v>46</v>
      </c>
      <c r="E58" s="26" t="s">
        <v>47</v>
      </c>
      <c r="F58" s="27">
        <v>0.13</v>
      </c>
      <c r="G58" s="26" t="s">
        <v>48</v>
      </c>
      <c r="H58" s="27">
        <v>0.13</v>
      </c>
      <c r="I58" s="26" t="s">
        <v>48</v>
      </c>
      <c r="K58" s="1"/>
    </row>
    <row r="59" spans="2:11" ht="15">
      <c r="B59">
        <v>0</v>
      </c>
      <c r="C59" s="28">
        <f aca="true" t="shared" si="2" ref="C59:C64">H17</f>
        <v>-158933</v>
      </c>
      <c r="D59" s="28">
        <f aca="true" t="shared" si="3" ref="D59:D64">F32</f>
        <v>0</v>
      </c>
      <c r="E59" s="28">
        <f>C59+D59</f>
        <v>-158933</v>
      </c>
      <c r="F59" s="29">
        <v>0.89</v>
      </c>
      <c r="G59" s="30">
        <f>E59*F59</f>
        <v>-141450.37</v>
      </c>
      <c r="H59" s="29">
        <v>0.9</v>
      </c>
      <c r="I59" s="30">
        <f>E59*H59</f>
        <v>-143039.7</v>
      </c>
      <c r="K59" s="1"/>
    </row>
    <row r="60" spans="2:11" ht="15">
      <c r="B60">
        <v>1</v>
      </c>
      <c r="C60" s="28">
        <f t="shared" si="2"/>
        <v>-92811</v>
      </c>
      <c r="D60" s="28">
        <f t="shared" si="3"/>
        <v>96000</v>
      </c>
      <c r="E60" s="28">
        <f aca="true" t="shared" si="4" ref="E60:E64">C60+D60</f>
        <v>3189</v>
      </c>
      <c r="F60" s="31">
        <f>'[1]Tabela-Desconto'!F30</f>
        <v>0.9407208683835974</v>
      </c>
      <c r="G60" s="30">
        <f aca="true" t="shared" si="5" ref="G60:G64">E60*F60</f>
        <v>2999.958849275292</v>
      </c>
      <c r="H60" s="31">
        <f>'[1]Tabela-Desconto'!F15</f>
        <v>0.8849557522123894</v>
      </c>
      <c r="I60" s="30">
        <f aca="true" t="shared" si="6" ref="I60:I64">E60*H60</f>
        <v>2822.1238938053098</v>
      </c>
      <c r="K60" s="1"/>
    </row>
    <row r="61" spans="2:11" ht="15">
      <c r="B61">
        <v>2</v>
      </c>
      <c r="C61" s="28">
        <f t="shared" si="2"/>
        <v>-23188</v>
      </c>
      <c r="D61" s="28">
        <f t="shared" si="3"/>
        <v>140340</v>
      </c>
      <c r="E61" s="28">
        <f t="shared" si="4"/>
        <v>117152</v>
      </c>
      <c r="F61" s="31">
        <f>'[1]Tabela-Desconto'!F31</f>
        <v>0.8324963437022986</v>
      </c>
      <c r="G61" s="30">
        <f t="shared" si="5"/>
        <v>97528.61165741169</v>
      </c>
      <c r="H61" s="31">
        <f>'[1]Tabela-Desconto'!F16</f>
        <v>0.7831466833737961</v>
      </c>
      <c r="I61" s="30">
        <f t="shared" si="6"/>
        <v>91747.20025060697</v>
      </c>
      <c r="K61" s="1"/>
    </row>
    <row r="62" spans="2:11" ht="15">
      <c r="B62">
        <v>3</v>
      </c>
      <c r="C62" s="28">
        <f t="shared" si="2"/>
        <v>-14000</v>
      </c>
      <c r="D62" s="28">
        <f t="shared" si="3"/>
        <v>124020</v>
      </c>
      <c r="E62" s="28">
        <f t="shared" si="4"/>
        <v>110020</v>
      </c>
      <c r="F62" s="31">
        <f>'[1]Tabela-Desconto'!F32</f>
        <v>0.7367224280551316</v>
      </c>
      <c r="G62" s="30">
        <f t="shared" si="5"/>
        <v>81054.20153462558</v>
      </c>
      <c r="H62" s="31">
        <f>'[1]Tabela-Desconto'!F17</f>
        <v>0.6930501622776958</v>
      </c>
      <c r="I62" s="30">
        <f t="shared" si="6"/>
        <v>76249.37885379209</v>
      </c>
      <c r="K62" s="1"/>
    </row>
    <row r="63" spans="2:11" ht="15">
      <c r="B63">
        <v>4</v>
      </c>
      <c r="C63" s="28">
        <f t="shared" si="2"/>
        <v>-14300</v>
      </c>
      <c r="D63" s="28">
        <f t="shared" si="3"/>
        <v>127433</v>
      </c>
      <c r="E63" s="28">
        <f t="shared" si="4"/>
        <v>113133</v>
      </c>
      <c r="F63" s="31">
        <f>'[1]Tabela-Desconto'!F33</f>
        <v>0.651966750491267</v>
      </c>
      <c r="G63" s="30">
        <f t="shared" si="5"/>
        <v>73758.9543833285</v>
      </c>
      <c r="H63" s="31">
        <f>'[1]Tabela-Desconto'!F18</f>
        <v>0.6133187276793768</v>
      </c>
      <c r="I63" s="30">
        <f t="shared" si="6"/>
        <v>69386.58761855094</v>
      </c>
      <c r="K63" s="1"/>
    </row>
    <row r="64" spans="2:11" ht="15.75" thickBot="1">
      <c r="B64">
        <v>5</v>
      </c>
      <c r="C64" s="28">
        <f t="shared" si="2"/>
        <v>-15000</v>
      </c>
      <c r="D64" s="28">
        <f t="shared" si="3"/>
        <v>110600</v>
      </c>
      <c r="E64" s="28">
        <f t="shared" si="4"/>
        <v>95600</v>
      </c>
      <c r="F64" s="31">
        <f>'[1]Tabela-Desconto'!F34</f>
        <v>0.5769617260984664</v>
      </c>
      <c r="G64" s="30">
        <f t="shared" si="5"/>
        <v>55157.54101501339</v>
      </c>
      <c r="H64" s="31">
        <f>'[1]Tabela-Desconto'!F19</f>
        <v>0.5427599359994486</v>
      </c>
      <c r="I64" s="30">
        <f t="shared" si="6"/>
        <v>51887.849881547285</v>
      </c>
      <c r="K64" s="1"/>
    </row>
    <row r="65" spans="3:11" ht="15.75" thickBot="1">
      <c r="C65" s="28" t="s">
        <v>8</v>
      </c>
      <c r="D65" s="28" t="s">
        <v>8</v>
      </c>
      <c r="E65" s="32" t="s">
        <v>49</v>
      </c>
      <c r="F65" s="32"/>
      <c r="G65" s="33">
        <f>SUM(G59:G64)</f>
        <v>169048.89743965445</v>
      </c>
      <c r="I65" s="33">
        <f>SUM(I59:I64)</f>
        <v>149053.44049830257</v>
      </c>
      <c r="K65" s="1"/>
    </row>
    <row r="66" spans="4:11" ht="15">
      <c r="D66" s="28" t="s">
        <v>8</v>
      </c>
      <c r="E66" s="34" t="s">
        <v>8</v>
      </c>
      <c r="K66" s="1"/>
    </row>
    <row r="67" spans="4:11" ht="15">
      <c r="D67" t="s">
        <v>8</v>
      </c>
      <c r="K67" s="1"/>
    </row>
    <row r="68" spans="4:11" ht="15">
      <c r="D68" t="s">
        <v>8</v>
      </c>
      <c r="F68" s="35" t="s">
        <v>50</v>
      </c>
      <c r="G68" s="36"/>
      <c r="H68" s="37"/>
      <c r="K68" s="1"/>
    </row>
    <row r="69" spans="6:11" ht="15">
      <c r="F69" s="38" t="s">
        <v>51</v>
      </c>
      <c r="G69" s="39"/>
      <c r="H69" s="40"/>
      <c r="K69" s="1"/>
    </row>
    <row r="70" spans="6:11" ht="15">
      <c r="F70" s="41" t="s">
        <v>52</v>
      </c>
      <c r="G70" s="42"/>
      <c r="H70" s="43"/>
      <c r="K70" s="1"/>
    </row>
    <row r="71" ht="15">
      <c r="K71" s="1"/>
    </row>
    <row r="72" spans="2:11" ht="15">
      <c r="B72" s="44" t="s">
        <v>53</v>
      </c>
      <c r="C72" s="44"/>
      <c r="D72" s="44"/>
      <c r="E72" s="44"/>
      <c r="F72" s="44"/>
      <c r="G72" s="45"/>
      <c r="H72" s="44"/>
      <c r="K72" s="1"/>
    </row>
    <row r="73" spans="2:11" ht="15">
      <c r="B73" s="44" t="s">
        <v>54</v>
      </c>
      <c r="C73" s="44"/>
      <c r="D73" s="44"/>
      <c r="E73" s="44"/>
      <c r="F73" s="44"/>
      <c r="G73" s="46"/>
      <c r="H73" s="44"/>
      <c r="K73" s="1"/>
    </row>
    <row r="74" spans="2:11" ht="15">
      <c r="B74" s="44" t="s">
        <v>55</v>
      </c>
      <c r="C74" s="44"/>
      <c r="D74" s="44"/>
      <c r="E74" s="44"/>
      <c r="F74" s="44"/>
      <c r="G74" s="46"/>
      <c r="H74" s="44"/>
      <c r="K74" s="1"/>
    </row>
    <row r="75" spans="2:11" ht="15">
      <c r="B75" s="44" t="s">
        <v>56</v>
      </c>
      <c r="C75" s="44"/>
      <c r="D75" s="44"/>
      <c r="E75" s="44"/>
      <c r="F75" s="44"/>
      <c r="G75" s="44"/>
      <c r="H75" s="44"/>
      <c r="K75" s="1"/>
    </row>
    <row r="76" spans="2:11" ht="15">
      <c r="B76" s="47" t="s">
        <v>57</v>
      </c>
      <c r="C76" s="47"/>
      <c r="D76" s="47"/>
      <c r="E76" s="47"/>
      <c r="F76" s="47"/>
      <c r="G76" s="47"/>
      <c r="H76" s="47"/>
      <c r="K76" s="1"/>
    </row>
    <row r="77" spans="5:11" ht="15.75" thickBot="1">
      <c r="E77" s="48" t="s">
        <v>58</v>
      </c>
      <c r="F77" t="s">
        <v>59</v>
      </c>
      <c r="G77" s="49">
        <v>0</v>
      </c>
      <c r="K77" s="1"/>
    </row>
    <row r="78" spans="5:11" ht="15.75" thickBot="1">
      <c r="E78" s="50" t="s">
        <v>60</v>
      </c>
      <c r="F78" s="32" t="s">
        <v>59</v>
      </c>
      <c r="G78" s="51">
        <f>MIRR(E59:E64,,G77)</f>
        <v>0.22537406513647373</v>
      </c>
      <c r="H78" t="s">
        <v>8</v>
      </c>
      <c r="K78" s="1"/>
    </row>
    <row r="79" spans="5:11" ht="15">
      <c r="E79" s="32"/>
      <c r="F79" s="32"/>
      <c r="G79" s="52"/>
      <c r="K79" s="1"/>
    </row>
    <row r="80" ht="15">
      <c r="K80" s="1"/>
    </row>
    <row r="81" spans="2:11" ht="15">
      <c r="B81" s="53"/>
      <c r="C81" s="54" t="s">
        <v>61</v>
      </c>
      <c r="K81" s="1"/>
    </row>
    <row r="82" spans="2:11" ht="15">
      <c r="B82" s="53"/>
      <c r="C82" s="54" t="s">
        <v>62</v>
      </c>
      <c r="K82" s="1"/>
    </row>
    <row r="83" spans="2:11" ht="15">
      <c r="B83" s="55"/>
      <c r="K83" s="1"/>
    </row>
    <row r="84" spans="2:11" ht="15">
      <c r="B84" s="56"/>
      <c r="C84" s="20"/>
      <c r="D84" s="21"/>
      <c r="E84" s="21"/>
      <c r="F84" s="21"/>
      <c r="G84" s="21"/>
      <c r="H84" s="22"/>
      <c r="K84" s="1"/>
    </row>
    <row r="85" spans="2:11" ht="15">
      <c r="B85" s="56"/>
      <c r="C85" s="57">
        <f>NPV(H58,E59:E64)</f>
        <v>117840.83229938283</v>
      </c>
      <c r="D85" s="105" t="s">
        <v>63</v>
      </c>
      <c r="E85" s="105"/>
      <c r="F85" s="105"/>
      <c r="G85" s="105"/>
      <c r="H85" s="58"/>
      <c r="K85" s="1"/>
    </row>
    <row r="86" spans="2:11" ht="15">
      <c r="B86" s="56"/>
      <c r="C86" s="59">
        <f>NPV(F58,E60:E64)+E59</f>
        <v>133160.1404983026</v>
      </c>
      <c r="D86" s="106" t="s">
        <v>64</v>
      </c>
      <c r="E86" s="106"/>
      <c r="F86" s="106"/>
      <c r="G86" s="106"/>
      <c r="H86" s="58"/>
      <c r="K86" s="1"/>
    </row>
    <row r="87" spans="2:11" ht="15">
      <c r="B87" s="56"/>
      <c r="C87" s="23" t="s">
        <v>8</v>
      </c>
      <c r="D87" s="24"/>
      <c r="E87" s="24"/>
      <c r="F87" s="24"/>
      <c r="G87" s="24"/>
      <c r="H87" s="25"/>
      <c r="K87" s="1"/>
    </row>
    <row r="88" ht="15"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113" ht="18.75">
      <c r="C113" s="2"/>
    </row>
  </sheetData>
  <mergeCells count="10">
    <mergeCell ref="F55:G55"/>
    <mergeCell ref="H55:I55"/>
    <mergeCell ref="D85:G85"/>
    <mergeCell ref="D86:G86"/>
    <mergeCell ref="D1:H1"/>
    <mergeCell ref="D2:G2"/>
    <mergeCell ref="B12:J12"/>
    <mergeCell ref="B26:J26"/>
    <mergeCell ref="B41:J41"/>
    <mergeCell ref="B51:J51"/>
  </mergeCells>
  <hyperlinks>
    <hyperlink ref="I1" r:id="rId1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workbookViewId="0" topLeftCell="A1">
      <selection activeCell="N2" sqref="N2:N3"/>
    </sheetView>
  </sheetViews>
  <sheetFormatPr defaultColWidth="9.140625" defaultRowHeight="15"/>
  <cols>
    <col min="3" max="3" width="9.57421875" style="0" customWidth="1"/>
    <col min="6" max="6" width="9.57421875" style="0" customWidth="1"/>
    <col min="12" max="12" width="1.8515625" style="0" customWidth="1"/>
    <col min="14" max="14" width="38.00390625" style="0" customWidth="1"/>
  </cols>
  <sheetData>
    <row r="1" spans="1:12" ht="18.75">
      <c r="A1" s="60"/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</row>
    <row r="2" spans="1:14" ht="18.75">
      <c r="A2" s="60"/>
      <c r="B2" s="60"/>
      <c r="C2" s="60"/>
      <c r="D2" s="61"/>
      <c r="E2" s="60"/>
      <c r="F2" s="60"/>
      <c r="G2" s="60"/>
      <c r="H2" s="60"/>
      <c r="I2" s="60"/>
      <c r="J2" s="60"/>
      <c r="K2" s="60"/>
      <c r="L2" s="60"/>
      <c r="N2" s="86" t="s">
        <v>119</v>
      </c>
    </row>
    <row r="3" spans="1:14" ht="18.75">
      <c r="A3" s="107" t="s">
        <v>65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60"/>
      <c r="N3" s="87" t="s">
        <v>118</v>
      </c>
    </row>
    <row r="4" spans="1:12" ht="12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0"/>
    </row>
    <row r="5" spans="1:12" ht="15">
      <c r="A5" s="63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5"/>
      <c r="L5" s="60"/>
    </row>
    <row r="6" spans="1:12" ht="15">
      <c r="A6" s="66" t="s">
        <v>67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60"/>
    </row>
    <row r="7" spans="1:12" ht="15">
      <c r="A7" s="69" t="s">
        <v>68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60"/>
    </row>
    <row r="8" ht="15">
      <c r="L8" s="60"/>
    </row>
    <row r="9" spans="1:12" ht="15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60"/>
    </row>
    <row r="10" ht="15">
      <c r="L10" s="60"/>
    </row>
    <row r="11" spans="2:12" ht="15">
      <c r="B11" s="110" t="s">
        <v>70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60"/>
    </row>
    <row r="12" spans="2:12" ht="15">
      <c r="B12" s="113" t="s">
        <v>71</v>
      </c>
      <c r="C12" s="113"/>
      <c r="D12" s="113"/>
      <c r="E12" s="113"/>
      <c r="F12" s="113"/>
      <c r="G12" s="113"/>
      <c r="H12" s="113"/>
      <c r="I12" s="113"/>
      <c r="J12" s="113"/>
      <c r="L12" s="60"/>
    </row>
    <row r="13" spans="2:12" ht="15">
      <c r="B13" s="72" t="s">
        <v>16</v>
      </c>
      <c r="C13" s="114" t="s">
        <v>72</v>
      </c>
      <c r="D13" s="115"/>
      <c r="E13" s="115"/>
      <c r="F13" s="115"/>
      <c r="G13" s="115"/>
      <c r="H13" s="116"/>
      <c r="L13" s="60"/>
    </row>
    <row r="14" spans="2:12" ht="15">
      <c r="B14" s="15" t="s">
        <v>73</v>
      </c>
      <c r="C14" s="73">
        <v>0.1</v>
      </c>
      <c r="D14" s="73">
        <v>0.11</v>
      </c>
      <c r="E14" s="73">
        <v>0.12</v>
      </c>
      <c r="F14" s="73">
        <v>0.13</v>
      </c>
      <c r="G14" s="73">
        <v>0.14</v>
      </c>
      <c r="H14" s="73">
        <v>0.15</v>
      </c>
      <c r="I14" s="49" t="s">
        <v>8</v>
      </c>
      <c r="J14" s="49" t="s">
        <v>8</v>
      </c>
      <c r="L14" s="60"/>
    </row>
    <row r="15" spans="2:12" ht="15">
      <c r="B15">
        <v>1</v>
      </c>
      <c r="C15" s="31">
        <f>1/((1+C14)^$B$15)</f>
        <v>0.9090909090909091</v>
      </c>
      <c r="D15" s="31">
        <f aca="true" t="shared" si="0" ref="D15:H15">1/((1+D14)^$B$15)</f>
        <v>0.9009009009009008</v>
      </c>
      <c r="E15" s="31">
        <f t="shared" si="0"/>
        <v>0.8928571428571428</v>
      </c>
      <c r="F15" s="31">
        <f t="shared" si="0"/>
        <v>0.8849557522123894</v>
      </c>
      <c r="G15" s="31">
        <f t="shared" si="0"/>
        <v>0.8771929824561403</v>
      </c>
      <c r="H15" s="31">
        <f t="shared" si="0"/>
        <v>0.8695652173913044</v>
      </c>
      <c r="L15" s="60"/>
    </row>
    <row r="16" spans="2:12" ht="15">
      <c r="B16">
        <v>2</v>
      </c>
      <c r="C16" s="31">
        <f>1/((1+C14)^$B$16)</f>
        <v>0.8264462809917354</v>
      </c>
      <c r="D16" s="31">
        <f aca="true" t="shared" si="1" ref="D16:H16">1/((1+D14)^$B$16)</f>
        <v>0.8116224332440547</v>
      </c>
      <c r="E16" s="31">
        <f t="shared" si="1"/>
        <v>0.7971938775510203</v>
      </c>
      <c r="F16" s="31">
        <f t="shared" si="1"/>
        <v>0.7831466833737961</v>
      </c>
      <c r="G16" s="31">
        <f t="shared" si="1"/>
        <v>0.7694675284702984</v>
      </c>
      <c r="H16" s="31">
        <f t="shared" si="1"/>
        <v>0.7561436672967865</v>
      </c>
      <c r="L16" s="60"/>
    </row>
    <row r="17" spans="2:12" ht="15">
      <c r="B17">
        <v>3</v>
      </c>
      <c r="C17" s="31">
        <f>1/((1+C14)^$B$17)</f>
        <v>0.7513148009015775</v>
      </c>
      <c r="D17" s="31">
        <f aca="true" t="shared" si="2" ref="D17:H17">1/((1+D14)^$B$17)</f>
        <v>0.7311913813009502</v>
      </c>
      <c r="E17" s="31">
        <f t="shared" si="2"/>
        <v>0.7117802478134109</v>
      </c>
      <c r="F17" s="31">
        <f t="shared" si="2"/>
        <v>0.6930501622776958</v>
      </c>
      <c r="G17" s="31">
        <f t="shared" si="2"/>
        <v>0.6749715162020161</v>
      </c>
      <c r="H17" s="31">
        <f t="shared" si="2"/>
        <v>0.6575162324319883</v>
      </c>
      <c r="L17" s="60"/>
    </row>
    <row r="18" spans="2:12" ht="15">
      <c r="B18">
        <v>4</v>
      </c>
      <c r="C18" s="31">
        <f>1/((1+C14)^$B$18)</f>
        <v>0.6830134553650705</v>
      </c>
      <c r="D18" s="31">
        <f aca="true" t="shared" si="3" ref="D18:H18">1/((1+D14)^$B$18)</f>
        <v>0.6587309741450001</v>
      </c>
      <c r="E18" s="31">
        <f t="shared" si="3"/>
        <v>0.6355180784048312</v>
      </c>
      <c r="F18" s="31">
        <f t="shared" si="3"/>
        <v>0.6133187276793768</v>
      </c>
      <c r="G18" s="31">
        <f t="shared" si="3"/>
        <v>0.5920802773701894</v>
      </c>
      <c r="H18" s="31">
        <f t="shared" si="3"/>
        <v>0.5717532455930334</v>
      </c>
      <c r="L18" s="60"/>
    </row>
    <row r="19" spans="2:12" ht="15">
      <c r="B19">
        <v>5</v>
      </c>
      <c r="C19" s="31">
        <f>1/((1+C14)^$B$19)</f>
        <v>0.6209213230591549</v>
      </c>
      <c r="D19" s="31">
        <f aca="true" t="shared" si="4" ref="D19:H19">1/((1+D14)^$B$19)</f>
        <v>0.5934513280585586</v>
      </c>
      <c r="E19" s="31">
        <f t="shared" si="4"/>
        <v>0.5674268557185992</v>
      </c>
      <c r="F19" s="31">
        <f t="shared" si="4"/>
        <v>0.5427599359994486</v>
      </c>
      <c r="G19" s="31">
        <f t="shared" si="4"/>
        <v>0.5193686643598152</v>
      </c>
      <c r="H19" s="31">
        <f t="shared" si="4"/>
        <v>0.4971767352982899</v>
      </c>
      <c r="L19" s="60"/>
    </row>
    <row r="20" ht="15">
      <c r="L20" s="60"/>
    </row>
    <row r="21" spans="2:12" ht="15">
      <c r="B21" s="74" t="s">
        <v>74</v>
      </c>
      <c r="C21" s="75"/>
      <c r="D21" s="75"/>
      <c r="E21" s="75"/>
      <c r="F21" s="75"/>
      <c r="G21" s="75"/>
      <c r="H21" s="75"/>
      <c r="I21" s="75"/>
      <c r="J21" s="76"/>
      <c r="L21" s="60"/>
    </row>
    <row r="22" spans="2:12" ht="15">
      <c r="B22" s="77" t="s">
        <v>75</v>
      </c>
      <c r="C22" s="78"/>
      <c r="D22" s="78"/>
      <c r="E22" s="78"/>
      <c r="F22" s="78"/>
      <c r="G22" s="78"/>
      <c r="H22" s="78"/>
      <c r="I22" s="78"/>
      <c r="J22" s="79"/>
      <c r="L22" s="60"/>
    </row>
    <row r="23" ht="15">
      <c r="L23" s="60"/>
    </row>
    <row r="24" spans="1:12" ht="15">
      <c r="A24" s="32"/>
      <c r="B24" s="110" t="s">
        <v>76</v>
      </c>
      <c r="C24" s="110"/>
      <c r="D24" s="110"/>
      <c r="E24" s="110"/>
      <c r="F24" s="110"/>
      <c r="G24" s="110"/>
      <c r="H24" s="110"/>
      <c r="I24" s="110"/>
      <c r="L24" s="60"/>
    </row>
    <row r="25" ht="15">
      <c r="L25" s="60"/>
    </row>
    <row r="26" spans="2:12" ht="15">
      <c r="B26" t="s">
        <v>77</v>
      </c>
      <c r="H26" s="80" t="s">
        <v>78</v>
      </c>
      <c r="I26" s="81">
        <v>0.5</v>
      </c>
      <c r="L26" s="60"/>
    </row>
    <row r="27" ht="15">
      <c r="L27" s="60"/>
    </row>
    <row r="28" spans="2:12" ht="15">
      <c r="B28" s="14" t="s">
        <v>16</v>
      </c>
      <c r="C28" s="109" t="s">
        <v>79</v>
      </c>
      <c r="D28" s="109"/>
      <c r="E28" s="109"/>
      <c r="F28" s="109"/>
      <c r="G28" s="109"/>
      <c r="H28" s="109"/>
      <c r="L28" s="60"/>
    </row>
    <row r="29" spans="2:12" ht="15">
      <c r="B29" s="15" t="s">
        <v>73</v>
      </c>
      <c r="C29" s="73">
        <v>0.1</v>
      </c>
      <c r="D29" s="73">
        <v>0.11</v>
      </c>
      <c r="E29" s="73">
        <v>0.12</v>
      </c>
      <c r="F29" s="73">
        <v>0.13</v>
      </c>
      <c r="G29" s="73">
        <v>0.14</v>
      </c>
      <c r="H29" s="73">
        <v>0.15</v>
      </c>
      <c r="L29" s="60"/>
    </row>
    <row r="30" spans="2:12" ht="15">
      <c r="B30">
        <v>1</v>
      </c>
      <c r="C30" s="31">
        <f>1/((1+C29)^($B$30-$I$26))</f>
        <v>0.9534625892455922</v>
      </c>
      <c r="D30" s="31">
        <f aca="true" t="shared" si="5" ref="D30:H30">1/((1+D29)^($B$30-$I$26))</f>
        <v>0.949157995752499</v>
      </c>
      <c r="E30" s="31">
        <f t="shared" si="5"/>
        <v>0.9449111825230679</v>
      </c>
      <c r="F30" s="31">
        <f t="shared" si="5"/>
        <v>0.9407208683835974</v>
      </c>
      <c r="G30" s="31">
        <f t="shared" si="5"/>
        <v>0.936585811581694</v>
      </c>
      <c r="H30" s="31">
        <f t="shared" si="5"/>
        <v>0.9325048082403138</v>
      </c>
      <c r="L30" s="60"/>
    </row>
    <row r="31" spans="2:12" ht="15">
      <c r="B31">
        <v>2</v>
      </c>
      <c r="C31" s="31">
        <f>1/((1+C29)^($B$31-$I$26))</f>
        <v>0.8667841720414474</v>
      </c>
      <c r="D31" s="31">
        <f aca="true" t="shared" si="6" ref="D31:H31">1/((1+D29)^($B$31-$I$26))</f>
        <v>0.8550972934707196</v>
      </c>
      <c r="E31" s="31">
        <f t="shared" si="6"/>
        <v>0.8436706986813106</v>
      </c>
      <c r="F31" s="31">
        <f t="shared" si="6"/>
        <v>0.8324963437022986</v>
      </c>
      <c r="G31" s="31">
        <f t="shared" si="6"/>
        <v>0.8215665013874507</v>
      </c>
      <c r="H31" s="31">
        <f t="shared" si="6"/>
        <v>0.8108737462959251</v>
      </c>
      <c r="L31" s="60"/>
    </row>
    <row r="32" spans="2:12" ht="15">
      <c r="B32">
        <v>3</v>
      </c>
      <c r="C32" s="31">
        <f>1/((1+C29)^($B$32-$I$26))</f>
        <v>0.7879856109467703</v>
      </c>
      <c r="D32" s="31">
        <f aca="true" t="shared" si="7" ref="D32:H32">1/((1+D29)^($B$32-$I$26))</f>
        <v>0.7703579220456934</v>
      </c>
      <c r="E32" s="31">
        <f t="shared" si="7"/>
        <v>0.7532774095368845</v>
      </c>
      <c r="F32" s="31">
        <f t="shared" si="7"/>
        <v>0.7367224280551316</v>
      </c>
      <c r="G32" s="31">
        <f t="shared" si="7"/>
        <v>0.7206723696381145</v>
      </c>
      <c r="H32" s="31">
        <f t="shared" si="7"/>
        <v>0.7051076054747175</v>
      </c>
      <c r="L32" s="60"/>
    </row>
    <row r="33" spans="2:12" ht="15">
      <c r="B33">
        <v>4</v>
      </c>
      <c r="C33" s="31">
        <f>1/((1+C29)^($B$33-$I$26))</f>
        <v>0.7163505554061549</v>
      </c>
      <c r="D33" s="31">
        <f aca="true" t="shared" si="8" ref="D33:H33">1/((1+D29)^($B$33-$I$26))</f>
        <v>0.694016145987111</v>
      </c>
      <c r="E33" s="31">
        <f t="shared" si="8"/>
        <v>0.6725691156579324</v>
      </c>
      <c r="F33" s="31">
        <f t="shared" si="8"/>
        <v>0.651966750491267</v>
      </c>
      <c r="G33" s="31">
        <f t="shared" si="8"/>
        <v>0.6321687452965916</v>
      </c>
      <c r="H33" s="31">
        <f t="shared" si="8"/>
        <v>0.6131370482388848</v>
      </c>
      <c r="L33" s="60"/>
    </row>
    <row r="34" spans="2:12" ht="15">
      <c r="B34">
        <v>5</v>
      </c>
      <c r="C34" s="31">
        <f>1/((1+C29)^($B$34-$I$26))</f>
        <v>0.6512277776419588</v>
      </c>
      <c r="D34" s="31">
        <f aca="true" t="shared" si="9" ref="D34:H34">1/((1+D29)^($B$34-$I$26))</f>
        <v>0.6252397711595595</v>
      </c>
      <c r="E34" s="31">
        <f t="shared" si="9"/>
        <v>0.6005081389802968</v>
      </c>
      <c r="F34" s="31">
        <f t="shared" si="9"/>
        <v>0.5769617260984664</v>
      </c>
      <c r="G34" s="31">
        <f t="shared" si="9"/>
        <v>0.5545339871022733</v>
      </c>
      <c r="H34" s="31">
        <f t="shared" si="9"/>
        <v>0.5331626506425087</v>
      </c>
      <c r="L34" s="60"/>
    </row>
    <row r="35" ht="15">
      <c r="L35" s="60"/>
    </row>
    <row r="36" ht="15">
      <c r="L36" s="60"/>
    </row>
    <row r="37" spans="1:12" ht="15">
      <c r="A37" s="32"/>
      <c r="B37" s="110" t="s">
        <v>80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60"/>
    </row>
    <row r="38" ht="15">
      <c r="L38" s="60"/>
    </row>
    <row r="39" spans="2:12" ht="15">
      <c r="B39" s="14" t="s">
        <v>16</v>
      </c>
      <c r="C39" s="111" t="s">
        <v>72</v>
      </c>
      <c r="D39" s="111"/>
      <c r="E39" s="111"/>
      <c r="F39" s="111"/>
      <c r="G39" s="111"/>
      <c r="H39" s="111"/>
      <c r="L39" s="60"/>
    </row>
    <row r="40" spans="2:12" ht="15">
      <c r="B40" s="15" t="s">
        <v>73</v>
      </c>
      <c r="C40" s="73">
        <v>0.1</v>
      </c>
      <c r="D40" s="73">
        <v>0.11</v>
      </c>
      <c r="E40" s="73">
        <v>0.12</v>
      </c>
      <c r="F40" s="73">
        <v>0.13</v>
      </c>
      <c r="G40" s="73">
        <v>0.14</v>
      </c>
      <c r="H40" s="73">
        <v>0.15</v>
      </c>
      <c r="L40" s="60"/>
    </row>
    <row r="41" spans="2:12" ht="15">
      <c r="B41">
        <v>1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L41" s="60"/>
    </row>
    <row r="42" spans="2:12" ht="15">
      <c r="B42">
        <v>2</v>
      </c>
      <c r="C42" s="31">
        <f>1/((1+C40)^$B$41)</f>
        <v>0.9090909090909091</v>
      </c>
      <c r="D42" s="31">
        <f aca="true" t="shared" si="10" ref="D42:H42">1/((1+D40)^$B$41)</f>
        <v>0.9009009009009008</v>
      </c>
      <c r="E42" s="31">
        <f t="shared" si="10"/>
        <v>0.8928571428571428</v>
      </c>
      <c r="F42" s="31">
        <f t="shared" si="10"/>
        <v>0.8849557522123894</v>
      </c>
      <c r="G42" s="31">
        <f t="shared" si="10"/>
        <v>0.8771929824561403</v>
      </c>
      <c r="H42" s="31">
        <f t="shared" si="10"/>
        <v>0.8695652173913044</v>
      </c>
      <c r="L42" s="60"/>
    </row>
    <row r="43" spans="2:12" ht="15">
      <c r="B43">
        <v>3</v>
      </c>
      <c r="C43" s="31">
        <f>1/((1+C40)^$B$42)</f>
        <v>0.8264462809917354</v>
      </c>
      <c r="D43" s="31">
        <f aca="true" t="shared" si="11" ref="D43:H43">1/((1+D40)^$B$42)</f>
        <v>0.8116224332440547</v>
      </c>
      <c r="E43" s="31">
        <f t="shared" si="11"/>
        <v>0.7971938775510203</v>
      </c>
      <c r="F43" s="31">
        <f t="shared" si="11"/>
        <v>0.7831466833737961</v>
      </c>
      <c r="G43" s="31">
        <f t="shared" si="11"/>
        <v>0.7694675284702984</v>
      </c>
      <c r="H43" s="31">
        <f t="shared" si="11"/>
        <v>0.7561436672967865</v>
      </c>
      <c r="L43" s="60"/>
    </row>
    <row r="44" spans="2:12" ht="15">
      <c r="B44">
        <v>4</v>
      </c>
      <c r="C44" s="31">
        <f>1/((1+C40)^$B$43)</f>
        <v>0.7513148009015775</v>
      </c>
      <c r="D44" s="31">
        <f aca="true" t="shared" si="12" ref="D44:H44">1/((1+D40)^$B$43)</f>
        <v>0.7311913813009502</v>
      </c>
      <c r="E44" s="31">
        <f t="shared" si="12"/>
        <v>0.7117802478134109</v>
      </c>
      <c r="F44" s="31">
        <f t="shared" si="12"/>
        <v>0.6930501622776958</v>
      </c>
      <c r="G44" s="31">
        <f t="shared" si="12"/>
        <v>0.6749715162020161</v>
      </c>
      <c r="H44" s="31">
        <f t="shared" si="12"/>
        <v>0.6575162324319883</v>
      </c>
      <c r="L44" s="60"/>
    </row>
    <row r="45" spans="2:12" ht="15">
      <c r="B45">
        <v>5</v>
      </c>
      <c r="C45" s="31">
        <f>1/((1+C40)^$B$44)</f>
        <v>0.6830134553650705</v>
      </c>
      <c r="D45" s="31">
        <f aca="true" t="shared" si="13" ref="D45:H45">1/((1+D40)^$B$44)</f>
        <v>0.6587309741450001</v>
      </c>
      <c r="E45" s="31">
        <f t="shared" si="13"/>
        <v>0.6355180784048312</v>
      </c>
      <c r="F45" s="31">
        <f t="shared" si="13"/>
        <v>0.6133187276793768</v>
      </c>
      <c r="G45" s="31">
        <f t="shared" si="13"/>
        <v>0.5920802773701894</v>
      </c>
      <c r="H45" s="31">
        <f t="shared" si="13"/>
        <v>0.5717532455930334</v>
      </c>
      <c r="L45" s="60"/>
    </row>
    <row r="46" ht="15">
      <c r="L46" s="60"/>
    </row>
    <row r="47" ht="15">
      <c r="L47" s="60"/>
    </row>
    <row r="48" spans="1:12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</sheetData>
  <mergeCells count="9">
    <mergeCell ref="C28:H28"/>
    <mergeCell ref="B37:K37"/>
    <mergeCell ref="C39:H39"/>
    <mergeCell ref="A3:K3"/>
    <mergeCell ref="A9:K9"/>
    <mergeCell ref="B11:K11"/>
    <mergeCell ref="B12:J12"/>
    <mergeCell ref="C13:H13"/>
    <mergeCell ref="B24:I24"/>
  </mergeCells>
  <hyperlinks>
    <hyperlink ref="N3" r:id="rId1" display="https://www.tudoexcel.com.br/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workbookViewId="0" topLeftCell="A19">
      <selection activeCell="I8" sqref="I8"/>
    </sheetView>
  </sheetViews>
  <sheetFormatPr defaultColWidth="20.8515625" defaultRowHeight="15"/>
  <cols>
    <col min="1" max="2" width="9.7109375" style="0" customWidth="1"/>
    <col min="3" max="3" width="8.00390625" style="0" customWidth="1"/>
    <col min="4" max="4" width="11.140625" style="0" customWidth="1"/>
    <col min="5" max="5" width="17.7109375" style="0" customWidth="1"/>
    <col min="6" max="6" width="10.57421875" style="0" customWidth="1"/>
  </cols>
  <sheetData>
    <row r="1" ht="15">
      <c r="A1" s="54"/>
    </row>
    <row r="2" spans="1:8" ht="15">
      <c r="A2" s="117" t="s">
        <v>81</v>
      </c>
      <c r="B2" s="117"/>
      <c r="C2" s="117"/>
      <c r="D2" s="117"/>
      <c r="E2" s="117"/>
      <c r="F2" s="88"/>
      <c r="G2" s="88"/>
      <c r="H2" s="88"/>
    </row>
    <row r="3" ht="15">
      <c r="A3" s="54"/>
    </row>
    <row r="4" spans="10:15" ht="15">
      <c r="J4" s="55"/>
      <c r="K4" s="55"/>
      <c r="L4" s="55"/>
      <c r="M4" s="55"/>
      <c r="N4" s="55"/>
      <c r="O4" s="55"/>
    </row>
    <row r="6" spans="1:7" ht="15">
      <c r="A6" t="s">
        <v>82</v>
      </c>
      <c r="E6" s="49">
        <v>0.13</v>
      </c>
      <c r="F6" s="82" t="s">
        <v>83</v>
      </c>
      <c r="G6" s="54" t="s">
        <v>84</v>
      </c>
    </row>
    <row r="7" spans="1:7" ht="15">
      <c r="A7" t="s">
        <v>85</v>
      </c>
      <c r="E7">
        <v>5</v>
      </c>
      <c r="F7" s="82" t="s">
        <v>83</v>
      </c>
      <c r="G7" s="54" t="s">
        <v>86</v>
      </c>
    </row>
    <row r="8" spans="1:6" ht="15">
      <c r="A8" t="s">
        <v>87</v>
      </c>
      <c r="E8" s="83">
        <f>'[1]Exemplo-Fluxo-de-Caixa'!G65</f>
        <v>159641.6887558185</v>
      </c>
      <c r="F8" s="82" t="s">
        <v>83</v>
      </c>
    </row>
    <row r="10" ht="15">
      <c r="E10" s="34">
        <f>(E6*E8)/((1-(1+E6)^-E7))</f>
        <v>45388.453839056805</v>
      </c>
    </row>
    <row r="11" ht="15.75" thickBot="1"/>
    <row r="12" spans="1:5" ht="15.75" thickBot="1">
      <c r="A12" t="s">
        <v>88</v>
      </c>
      <c r="E12" s="84">
        <f>PMT(E6,E7,-E8)</f>
        <v>45388.453839056754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2" spans="6:8" ht="15">
      <c r="F22" s="118" t="s">
        <v>119</v>
      </c>
      <c r="G22" s="118"/>
      <c r="H22" s="118"/>
    </row>
    <row r="23" ht="15">
      <c r="G23" s="87" t="s">
        <v>118</v>
      </c>
    </row>
  </sheetData>
  <mergeCells count="2">
    <mergeCell ref="A2:E2"/>
    <mergeCell ref="F22:H22"/>
  </mergeCells>
  <hyperlinks>
    <hyperlink ref="G23" r:id="rId1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 topLeftCell="A19">
      <selection activeCell="D22" sqref="D22"/>
    </sheetView>
  </sheetViews>
  <sheetFormatPr defaultColWidth="9.140625" defaultRowHeight="15"/>
  <cols>
    <col min="1" max="1" width="9.140625" style="91" customWidth="1"/>
    <col min="2" max="2" width="63.7109375" style="91" customWidth="1"/>
    <col min="3" max="16384" width="9.140625" style="91" customWidth="1"/>
  </cols>
  <sheetData>
    <row r="1" spans="1:11" ht="15">
      <c r="A1" s="89"/>
      <c r="B1" s="89" t="s">
        <v>94</v>
      </c>
      <c r="C1" s="89"/>
      <c r="D1" s="90"/>
      <c r="E1" s="90"/>
      <c r="F1" s="90"/>
      <c r="G1" s="90"/>
      <c r="H1" s="90"/>
      <c r="I1" s="90"/>
      <c r="J1" s="90"/>
      <c r="K1" s="90"/>
    </row>
    <row r="2" ht="15">
      <c r="A2" s="92" t="s">
        <v>95</v>
      </c>
    </row>
    <row r="3" ht="15">
      <c r="A3" s="92" t="s">
        <v>96</v>
      </c>
    </row>
    <row r="4" ht="15">
      <c r="A4" s="92" t="s">
        <v>97</v>
      </c>
    </row>
    <row r="7" spans="8:9" ht="14.25" customHeight="1">
      <c r="H7" s="90"/>
      <c r="I7" s="93"/>
    </row>
    <row r="8" ht="15">
      <c r="B8" s="94" t="s">
        <v>98</v>
      </c>
    </row>
    <row r="9" ht="15">
      <c r="B9" s="95" t="s">
        <v>99</v>
      </c>
    </row>
    <row r="10" ht="15">
      <c r="B10" s="95" t="s">
        <v>100</v>
      </c>
    </row>
    <row r="11" ht="15">
      <c r="B11" s="95" t="s">
        <v>101</v>
      </c>
    </row>
    <row r="12" ht="15">
      <c r="B12" s="96" t="s">
        <v>102</v>
      </c>
    </row>
    <row r="13" ht="15">
      <c r="B13" s="95" t="s">
        <v>103</v>
      </c>
    </row>
    <row r="14" ht="15">
      <c r="B14" s="96" t="s">
        <v>104</v>
      </c>
    </row>
    <row r="15" ht="15">
      <c r="B15" s="96" t="s">
        <v>105</v>
      </c>
    </row>
    <row r="16" ht="15">
      <c r="B16" s="97" t="s">
        <v>106</v>
      </c>
    </row>
    <row r="17" ht="15">
      <c r="B17" s="97" t="s">
        <v>107</v>
      </c>
    </row>
    <row r="18" ht="15">
      <c r="B18" s="98" t="s">
        <v>108</v>
      </c>
    </row>
    <row r="19" ht="15">
      <c r="B19" s="97" t="s">
        <v>109</v>
      </c>
    </row>
    <row r="20" ht="15">
      <c r="B20" s="95" t="s">
        <v>110</v>
      </c>
    </row>
    <row r="21" ht="15">
      <c r="B21" s="95" t="s">
        <v>111</v>
      </c>
    </row>
    <row r="22" ht="15">
      <c r="B22" s="95" t="s">
        <v>112</v>
      </c>
    </row>
    <row r="23" ht="15">
      <c r="B23" s="95" t="s">
        <v>109</v>
      </c>
    </row>
    <row r="24" ht="15">
      <c r="B24" s="94" t="s">
        <v>113</v>
      </c>
    </row>
    <row r="27" ht="15">
      <c r="B27" s="91" t="s">
        <v>114</v>
      </c>
    </row>
    <row r="28" ht="15">
      <c r="B28" s="91" t="s">
        <v>115</v>
      </c>
    </row>
    <row r="30" ht="15">
      <c r="B30" s="91" t="s">
        <v>116</v>
      </c>
    </row>
    <row r="31" ht="15">
      <c r="B31" s="91" t="s">
        <v>117</v>
      </c>
    </row>
    <row r="34" ht="15">
      <c r="B34" s="99" t="s">
        <v>119</v>
      </c>
    </row>
    <row r="35" ht="15">
      <c r="B35" s="100" t="s">
        <v>118</v>
      </c>
    </row>
  </sheetData>
  <hyperlinks>
    <hyperlink ref="B35" r:id="rId1" display="https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7015-4F2B-4DAC-91EF-2FF1D2F87FBB}">
  <dimension ref="A1:B14"/>
  <sheetViews>
    <sheetView workbookViewId="0" topLeftCell="A1">
      <selection activeCell="C8" sqref="C8"/>
    </sheetView>
  </sheetViews>
  <sheetFormatPr defaultColWidth="9.140625" defaultRowHeight="15"/>
  <cols>
    <col min="1" max="1" width="52.7109375" style="0" customWidth="1"/>
    <col min="2" max="2" width="41.7109375" style="0" customWidth="1"/>
  </cols>
  <sheetData>
    <row r="1" spans="1:2" ht="38.25" customHeight="1">
      <c r="A1" s="119" t="s">
        <v>120</v>
      </c>
      <c r="B1" s="120"/>
    </row>
    <row r="2" spans="1:2" ht="21.95" customHeight="1">
      <c r="A2" s="121" t="s">
        <v>121</v>
      </c>
      <c r="B2" s="122" t="s">
        <v>122</v>
      </c>
    </row>
    <row r="3" spans="1:2" ht="21.95" customHeight="1">
      <c r="A3" s="121" t="s">
        <v>123</v>
      </c>
      <c r="B3" s="123" t="s">
        <v>118</v>
      </c>
    </row>
    <row r="4" spans="1:2" ht="21.95" customHeight="1">
      <c r="A4" s="121" t="s">
        <v>124</v>
      </c>
      <c r="B4" s="120"/>
    </row>
    <row r="5" ht="21.95" customHeight="1">
      <c r="A5" s="121" t="s">
        <v>125</v>
      </c>
    </row>
    <row r="6" ht="21.95" customHeight="1">
      <c r="A6" s="121" t="s">
        <v>126</v>
      </c>
    </row>
    <row r="7" ht="21.95" customHeight="1">
      <c r="A7" s="121" t="s">
        <v>127</v>
      </c>
    </row>
    <row r="8" ht="21.95" customHeight="1">
      <c r="A8" s="121" t="s">
        <v>128</v>
      </c>
    </row>
    <row r="9" ht="21.95" customHeight="1">
      <c r="A9" s="121" t="s">
        <v>129</v>
      </c>
    </row>
    <row r="10" ht="21.95" customHeight="1">
      <c r="A10" s="121" t="s">
        <v>130</v>
      </c>
    </row>
    <row r="11" ht="21.95" customHeight="1">
      <c r="A11" s="121" t="s">
        <v>131</v>
      </c>
    </row>
    <row r="12" ht="21.95" customHeight="1">
      <c r="A12" s="121" t="s">
        <v>132</v>
      </c>
    </row>
    <row r="13" ht="21.95" customHeight="1">
      <c r="A13" s="121" t="s">
        <v>133</v>
      </c>
    </row>
    <row r="14" ht="21.95" customHeight="1">
      <c r="A14" s="121" t="s">
        <v>134</v>
      </c>
    </row>
    <row r="15" ht="21.95" customHeight="1"/>
  </sheetData>
  <sheetProtection algorithmName="SHA-512" hashValue="fE4qU6pdVOIS7OrihbvRe2P+7Lq8bt5K75T+6cTuz7B3S9Za4YMVccE8ElmSnhPWRA1ph0LBRFi4sslvfhPV/Q==" saltValue="7KFjIyCY8JpxzcGWuNB0yw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2017-03-02T21:14:52Z</dcterms:created>
  <dcterms:modified xsi:type="dcterms:W3CDTF">2022-07-05T16:22:01Z</dcterms:modified>
  <cp:category/>
  <cp:version/>
  <cp:contentType/>
  <cp:contentStatus/>
</cp:coreProperties>
</file>